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12195" windowHeight="12030"/>
  </bookViews>
  <sheets>
    <sheet name="Buget final" sheetId="13" r:id="rId1"/>
  </sheets>
  <definedNames>
    <definedName name="_xlnm.Print_Titles" localSheetId="0">'Buget final'!$11:$12</definedName>
  </definedNames>
  <calcPr calcId="15251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3" l="1"/>
  <c r="N16" i="13"/>
  <c r="K17" i="13"/>
  <c r="L17" i="13"/>
  <c r="M17" i="13"/>
  <c r="N17" i="13"/>
  <c r="O17" i="13"/>
  <c r="N18" i="13"/>
  <c r="N19" i="13"/>
  <c r="N20" i="13"/>
  <c r="N21" i="13"/>
  <c r="N22" i="13"/>
  <c r="O30" i="13" l="1"/>
  <c r="M30" i="13"/>
  <c r="M15" i="13" s="1"/>
  <c r="M132" i="13"/>
  <c r="M131" i="13"/>
  <c r="L132" i="13"/>
  <c r="O131" i="13"/>
  <c r="O132" i="13"/>
  <c r="L131" i="13"/>
  <c r="L31" i="13"/>
  <c r="L16" i="13" s="1"/>
  <c r="N30" i="13"/>
  <c r="N29" i="13" s="1"/>
  <c r="N28" i="13" s="1"/>
  <c r="N27" i="13" s="1"/>
  <c r="N26" i="13" s="1"/>
  <c r="N25" i="13" s="1"/>
  <c r="N24" i="13" s="1"/>
  <c r="N23" i="13" s="1"/>
  <c r="L29" i="13"/>
  <c r="L28" i="13" s="1"/>
  <c r="L27" i="13" s="1"/>
  <c r="L26" i="13" s="1"/>
  <c r="L25" i="13" s="1"/>
  <c r="L24" i="13" s="1"/>
  <c r="L23" i="13" s="1"/>
  <c r="L15" i="13"/>
  <c r="O255" i="13"/>
  <c r="M255" i="13"/>
  <c r="O256" i="13"/>
  <c r="M256" i="13"/>
  <c r="N15" i="13" l="1"/>
  <c r="M29" i="13"/>
  <c r="M28" i="13" s="1"/>
  <c r="M27" i="13" s="1"/>
  <c r="M26" i="13" s="1"/>
  <c r="M25" i="13" s="1"/>
  <c r="M24" i="13" s="1"/>
  <c r="M23" i="13" s="1"/>
  <c r="O189" i="13" l="1"/>
  <c r="O188" i="13"/>
  <c r="K84" i="13"/>
  <c r="J46" i="13"/>
  <c r="N46" i="13"/>
  <c r="K252" i="13"/>
  <c r="K251" i="13"/>
  <c r="O163" i="13"/>
  <c r="O164" i="13"/>
  <c r="O150" i="13"/>
  <c r="O151" i="13"/>
  <c r="O157" i="13"/>
  <c r="O156" i="13"/>
  <c r="K155" i="13"/>
  <c r="L155" i="13"/>
  <c r="M155" i="13"/>
  <c r="O155" i="13"/>
  <c r="K154" i="13"/>
  <c r="L154" i="13"/>
  <c r="M154" i="13"/>
  <c r="O154" i="13"/>
  <c r="K91" i="13"/>
  <c r="K90" i="13"/>
  <c r="K83" i="13" s="1"/>
  <c r="L72" i="13"/>
  <c r="M72" i="13"/>
  <c r="O72" i="13"/>
  <c r="K71" i="13"/>
  <c r="O70" i="13"/>
  <c r="K69" i="13"/>
  <c r="M65" i="13"/>
  <c r="K64" i="13"/>
  <c r="I90" i="13" l="1"/>
  <c r="I83" i="13" s="1"/>
  <c r="L188" i="13"/>
  <c r="K107" i="13" l="1"/>
  <c r="O108" i="13"/>
  <c r="O65" i="13"/>
  <c r="L58" i="13" l="1"/>
  <c r="K58" i="13"/>
  <c r="M179" i="13"/>
  <c r="M167" i="13"/>
  <c r="M133" i="13"/>
  <c r="M128" i="13"/>
  <c r="M127" i="13"/>
  <c r="M122" i="13"/>
  <c r="M121" i="13"/>
  <c r="L108" i="13"/>
  <c r="K108" i="13"/>
  <c r="L70" i="13"/>
  <c r="K70" i="13"/>
  <c r="L65" i="13"/>
  <c r="K65" i="13"/>
  <c r="L63" i="13"/>
  <c r="K63" i="13"/>
  <c r="I252" i="13" l="1"/>
  <c r="I251" i="13" l="1"/>
  <c r="M180" i="13"/>
  <c r="O180" i="13"/>
  <c r="L180" i="13"/>
  <c r="I119" i="13"/>
  <c r="K92" i="13"/>
  <c r="O93" i="13"/>
  <c r="M93" i="13"/>
  <c r="L93" i="13"/>
  <c r="K93" i="13"/>
  <c r="I91" i="13"/>
  <c r="I84" i="13" s="1"/>
  <c r="O84" i="13"/>
  <c r="M84" i="13"/>
  <c r="O83" i="13"/>
  <c r="M83" i="13"/>
  <c r="L144" i="13" l="1"/>
  <c r="L145" i="13"/>
  <c r="J115" i="13" l="1"/>
  <c r="M145" i="13"/>
  <c r="O145" i="13"/>
  <c r="O144" i="13"/>
  <c r="P144" i="13"/>
  <c r="P145" i="13" s="1"/>
  <c r="J132" i="13"/>
  <c r="I113" i="13"/>
  <c r="I63" i="13"/>
  <c r="S40" i="13" l="1"/>
  <c r="K153" i="13" l="1"/>
  <c r="I131" i="13"/>
  <c r="I132" i="13"/>
  <c r="L153" i="13"/>
  <c r="M153" i="13"/>
  <c r="K48" i="13"/>
  <c r="K46" i="13" s="1"/>
  <c r="L48" i="13"/>
  <c r="L46" i="13" s="1"/>
  <c r="I154" i="13"/>
  <c r="P111" i="13"/>
  <c r="J256" i="13"/>
  <c r="J248" i="13" s="1"/>
  <c r="J255" i="13"/>
  <c r="J252" i="13"/>
  <c r="J251" i="13"/>
  <c r="J220" i="13"/>
  <c r="J219" i="13"/>
  <c r="J218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6" i="13"/>
  <c r="J154" i="13"/>
  <c r="J152" i="13"/>
  <c r="J151" i="13"/>
  <c r="J150" i="13"/>
  <c r="J149" i="13"/>
  <c r="J148" i="13"/>
  <c r="J147" i="13"/>
  <c r="J146" i="13"/>
  <c r="J145" i="13"/>
  <c r="J143" i="13"/>
  <c r="J142" i="13"/>
  <c r="J141" i="13"/>
  <c r="J140" i="13"/>
  <c r="J139" i="13"/>
  <c r="J138" i="13"/>
  <c r="J137" i="13"/>
  <c r="J136" i="13"/>
  <c r="J135" i="13"/>
  <c r="J134" i="13"/>
  <c r="J133" i="13"/>
  <c r="J114" i="13"/>
  <c r="J117" i="13"/>
  <c r="J118" i="13"/>
  <c r="J119" i="13"/>
  <c r="J120" i="13"/>
  <c r="J121" i="13"/>
  <c r="J123" i="13"/>
  <c r="J125" i="13"/>
  <c r="J126" i="13"/>
  <c r="J127" i="13"/>
  <c r="J128" i="13"/>
  <c r="J129" i="13"/>
  <c r="J130" i="13"/>
  <c r="J113" i="13"/>
  <c r="J144" i="13"/>
  <c r="P180" i="13"/>
  <c r="K47" i="13"/>
  <c r="K45" i="13" s="1"/>
  <c r="K73" i="13"/>
  <c r="L47" i="13"/>
  <c r="L92" i="13"/>
  <c r="M47" i="13"/>
  <c r="M92" i="13"/>
  <c r="O47" i="13"/>
  <c r="O73" i="13"/>
  <c r="O92" i="13"/>
  <c r="I80" i="13"/>
  <c r="I94" i="13"/>
  <c r="I96" i="13"/>
  <c r="I98" i="13"/>
  <c r="I100" i="13"/>
  <c r="I102" i="13"/>
  <c r="I104" i="13"/>
  <c r="I105" i="13"/>
  <c r="M48" i="13"/>
  <c r="M46" i="13" s="1"/>
  <c r="O48" i="13"/>
  <c r="O46" i="13" s="1"/>
  <c r="O74" i="13"/>
  <c r="K74" i="13"/>
  <c r="I108" i="13"/>
  <c r="J243" i="13"/>
  <c r="I68" i="13"/>
  <c r="I70" i="13"/>
  <c r="I65" i="13"/>
  <c r="I72" i="13"/>
  <c r="O185" i="13"/>
  <c r="I186" i="13"/>
  <c r="I188" i="13"/>
  <c r="I197" i="13"/>
  <c r="I189" i="13"/>
  <c r="K196" i="13"/>
  <c r="L187" i="13"/>
  <c r="L195" i="13"/>
  <c r="L196" i="13" s="1"/>
  <c r="L185" i="13"/>
  <c r="O187" i="13"/>
  <c r="O195" i="13"/>
  <c r="O196" i="13" s="1"/>
  <c r="M185" i="13"/>
  <c r="M187" i="13"/>
  <c r="M196" i="13"/>
  <c r="I220" i="13"/>
  <c r="I157" i="13"/>
  <c r="I155" i="13"/>
  <c r="O111" i="13"/>
  <c r="I123" i="13"/>
  <c r="L111" i="13"/>
  <c r="K111" i="13"/>
  <c r="I121" i="13"/>
  <c r="I129" i="13"/>
  <c r="I115" i="13"/>
  <c r="I117" i="13"/>
  <c r="I125" i="13"/>
  <c r="I127" i="13"/>
  <c r="I163" i="13"/>
  <c r="K152" i="13"/>
  <c r="K144" i="13"/>
  <c r="L152" i="13"/>
  <c r="M152" i="13"/>
  <c r="M144" i="13"/>
  <c r="O152" i="13"/>
  <c r="O162" i="13"/>
  <c r="I133" i="13"/>
  <c r="I156" i="13"/>
  <c r="I150" i="13"/>
  <c r="I144" i="13" s="1"/>
  <c r="I145" i="13" s="1"/>
  <c r="I167" i="13"/>
  <c r="M248" i="13"/>
  <c r="M246" i="13" s="1"/>
  <c r="M244" i="13" s="1"/>
  <c r="O254" i="13"/>
  <c r="L248" i="13"/>
  <c r="L246" i="13" s="1"/>
  <c r="L244" i="13" s="1"/>
  <c r="I229" i="13"/>
  <c r="O228" i="13"/>
  <c r="O226" i="13" s="1"/>
  <c r="M228" i="13"/>
  <c r="M226" i="13" s="1"/>
  <c r="L228" i="13"/>
  <c r="O227" i="13"/>
  <c r="O221" i="13" s="1"/>
  <c r="O37" i="13" s="1"/>
  <c r="O22" i="13" s="1"/>
  <c r="M227" i="13"/>
  <c r="M221" i="13" s="1"/>
  <c r="M37" i="13" s="1"/>
  <c r="M22" i="13" s="1"/>
  <c r="L227" i="13"/>
  <c r="L221" i="13" s="1"/>
  <c r="L37" i="13" s="1"/>
  <c r="L22" i="13" s="1"/>
  <c r="K226" i="13"/>
  <c r="O225" i="13"/>
  <c r="M225" i="13"/>
  <c r="L225" i="13"/>
  <c r="O224" i="13"/>
  <c r="M224" i="13"/>
  <c r="L224" i="13"/>
  <c r="O223" i="13"/>
  <c r="M223" i="13"/>
  <c r="L223" i="13"/>
  <c r="K221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4" i="13"/>
  <c r="I193" i="13"/>
  <c r="I192" i="13"/>
  <c r="I191" i="13"/>
  <c r="I190" i="13"/>
  <c r="P181" i="13"/>
  <c r="J181" i="13" s="1"/>
  <c r="O179" i="13"/>
  <c r="I179" i="13" s="1"/>
  <c r="I178" i="13"/>
  <c r="I177" i="13"/>
  <c r="I176" i="13"/>
  <c r="I175" i="13"/>
  <c r="I174" i="13"/>
  <c r="I173" i="13"/>
  <c r="I172" i="13"/>
  <c r="I171" i="13"/>
  <c r="I170" i="13"/>
  <c r="I169" i="13"/>
  <c r="I168" i="13"/>
  <c r="O166" i="13"/>
  <c r="M166" i="13"/>
  <c r="L162" i="13"/>
  <c r="I160" i="13"/>
  <c r="I159" i="13"/>
  <c r="I158" i="13"/>
  <c r="K151" i="13"/>
  <c r="K145" i="13" s="1"/>
  <c r="I143" i="13"/>
  <c r="I142" i="13"/>
  <c r="I141" i="13"/>
  <c r="L140" i="13"/>
  <c r="K140" i="13"/>
  <c r="I139" i="13"/>
  <c r="I138" i="13"/>
  <c r="I137" i="13"/>
  <c r="I136" i="13"/>
  <c r="L135" i="13"/>
  <c r="K135" i="13"/>
  <c r="M134" i="13"/>
  <c r="K134" i="13"/>
  <c r="O134" i="13"/>
  <c r="I130" i="13"/>
  <c r="I128" i="13"/>
  <c r="I126" i="13"/>
  <c r="P124" i="13"/>
  <c r="J124" i="13" s="1"/>
  <c r="P122" i="13"/>
  <c r="M120" i="13"/>
  <c r="I118" i="13"/>
  <c r="O116" i="13"/>
  <c r="M116" i="13"/>
  <c r="L116" i="13"/>
  <c r="K116" i="13"/>
  <c r="I106" i="13"/>
  <c r="I103" i="13"/>
  <c r="I101" i="13"/>
  <c r="I99" i="13"/>
  <c r="I97" i="13"/>
  <c r="I95" i="13"/>
  <c r="I81" i="13"/>
  <c r="I71" i="13"/>
  <c r="I69" i="13"/>
  <c r="O67" i="13"/>
  <c r="M67" i="13"/>
  <c r="L67" i="13"/>
  <c r="K67" i="13"/>
  <c r="I66" i="13"/>
  <c r="I64" i="13"/>
  <c r="I62" i="13"/>
  <c r="I61" i="13"/>
  <c r="I60" i="13"/>
  <c r="I59" i="13"/>
  <c r="I57" i="13"/>
  <c r="I56" i="13"/>
  <c r="I55" i="13"/>
  <c r="I54" i="13"/>
  <c r="I53" i="13"/>
  <c r="I52" i="13"/>
  <c r="I51" i="13"/>
  <c r="I50" i="13"/>
  <c r="I49" i="13"/>
  <c r="P39" i="13"/>
  <c r="P38" i="13"/>
  <c r="P37" i="13"/>
  <c r="J37" i="13"/>
  <c r="P35" i="13"/>
  <c r="J35" i="13"/>
  <c r="J21" i="13" s="1"/>
  <c r="P29" i="13"/>
  <c r="P15" i="13" s="1"/>
  <c r="J29" i="13"/>
  <c r="P25" i="13"/>
  <c r="P22" i="13"/>
  <c r="P21" i="13" s="1"/>
  <c r="P20" i="13" s="1"/>
  <c r="P19" i="13" s="1"/>
  <c r="P18" i="13" s="1"/>
  <c r="P17" i="13" s="1"/>
  <c r="P16" i="13" s="1"/>
  <c r="K162" i="13"/>
  <c r="J15" i="13" l="1"/>
  <c r="J28" i="13"/>
  <c r="J27" i="13" s="1"/>
  <c r="J26" i="13" s="1"/>
  <c r="J25" i="13" s="1"/>
  <c r="J24" i="13" s="1"/>
  <c r="J23" i="13" s="1"/>
  <c r="M222" i="13"/>
  <c r="I74" i="13"/>
  <c r="I73" i="13"/>
  <c r="L182" i="13"/>
  <c r="L181" i="13"/>
  <c r="I228" i="13"/>
  <c r="I135" i="13"/>
  <c r="O181" i="13"/>
  <c r="M45" i="13"/>
  <c r="M35" i="13" s="1"/>
  <c r="M20" i="13" s="1"/>
  <c r="O222" i="13"/>
  <c r="M181" i="13"/>
  <c r="J155" i="13"/>
  <c r="J153" i="13"/>
  <c r="P109" i="13"/>
  <c r="P36" i="13" s="1"/>
  <c r="P34" i="13" s="1"/>
  <c r="P33" i="13" s="1"/>
  <c r="I187" i="13"/>
  <c r="M112" i="13"/>
  <c r="K247" i="13"/>
  <c r="K245" i="13" s="1"/>
  <c r="K243" i="13" s="1"/>
  <c r="K38" i="13" s="1"/>
  <c r="L226" i="13"/>
  <c r="I226" i="13" s="1"/>
  <c r="K164" i="13"/>
  <c r="I164" i="13" s="1"/>
  <c r="J122" i="13"/>
  <c r="P24" i="13"/>
  <c r="L45" i="13"/>
  <c r="L35" i="13" s="1"/>
  <c r="L20" i="13" s="1"/>
  <c r="J245" i="13"/>
  <c r="J39" i="13" s="1"/>
  <c r="J247" i="13"/>
  <c r="J246" i="13" s="1"/>
  <c r="L222" i="13"/>
  <c r="I140" i="13"/>
  <c r="K254" i="13"/>
  <c r="I93" i="13"/>
  <c r="J180" i="13"/>
  <c r="P112" i="13"/>
  <c r="P110" i="13" s="1"/>
  <c r="P44" i="13" s="1"/>
  <c r="P42" i="13" s="1"/>
  <c r="P265" i="13" s="1"/>
  <c r="I152" i="13"/>
  <c r="I48" i="13"/>
  <c r="I67" i="13"/>
  <c r="I256" i="13"/>
  <c r="I161" i="13"/>
  <c r="O109" i="13"/>
  <c r="O36" i="13" s="1"/>
  <c r="O21" i="13" s="1"/>
  <c r="I134" i="13"/>
  <c r="M247" i="13"/>
  <c r="M245" i="13" s="1"/>
  <c r="L247" i="13"/>
  <c r="L245" i="13" s="1"/>
  <c r="L39" i="13" s="1"/>
  <c r="I162" i="13"/>
  <c r="O112" i="13"/>
  <c r="I124" i="13"/>
  <c r="M111" i="13"/>
  <c r="M109" i="13" s="1"/>
  <c r="I122" i="13"/>
  <c r="I255" i="13"/>
  <c r="K112" i="13"/>
  <c r="I114" i="13"/>
  <c r="O248" i="13"/>
  <c r="O246" i="13" s="1"/>
  <c r="O244" i="13" s="1"/>
  <c r="O247" i="13"/>
  <c r="O45" i="13"/>
  <c r="L109" i="13"/>
  <c r="L36" i="13" s="1"/>
  <c r="L21" i="13" s="1"/>
  <c r="I111" i="13"/>
  <c r="L183" i="13"/>
  <c r="K180" i="13"/>
  <c r="K109" i="13" s="1"/>
  <c r="I184" i="13"/>
  <c r="K182" i="13"/>
  <c r="K185" i="13"/>
  <c r="K35" i="13"/>
  <c r="K20" i="13" s="1"/>
  <c r="J38" i="13"/>
  <c r="J244" i="13"/>
  <c r="J131" i="13"/>
  <c r="J111" i="13" s="1"/>
  <c r="I165" i="13"/>
  <c r="K166" i="13"/>
  <c r="I166" i="13" s="1"/>
  <c r="J116" i="13"/>
  <c r="I116" i="13"/>
  <c r="I221" i="13"/>
  <c r="I37" i="13" s="1"/>
  <c r="K37" i="13"/>
  <c r="K22" i="13" s="1"/>
  <c r="I151" i="13"/>
  <c r="O153" i="13"/>
  <c r="I153" i="13" s="1"/>
  <c r="I47" i="13"/>
  <c r="I227" i="13"/>
  <c r="I107" i="13"/>
  <c r="J112" i="13" l="1"/>
  <c r="I46" i="13"/>
  <c r="I92" i="13"/>
  <c r="I45" i="13" s="1"/>
  <c r="P43" i="13"/>
  <c r="P41" i="13" s="1"/>
  <c r="P264" i="13" s="1"/>
  <c r="P268" i="13" s="1"/>
  <c r="M110" i="13"/>
  <c r="M44" i="13" s="1"/>
  <c r="M42" i="13" s="1"/>
  <c r="I120" i="13"/>
  <c r="J109" i="13"/>
  <c r="J36" i="13" s="1"/>
  <c r="L243" i="13"/>
  <c r="L38" i="13" s="1"/>
  <c r="K248" i="13"/>
  <c r="K246" i="13" s="1"/>
  <c r="K244" i="13" s="1"/>
  <c r="I244" i="13" s="1"/>
  <c r="K39" i="13"/>
  <c r="L34" i="13"/>
  <c r="L19" i="13" s="1"/>
  <c r="I248" i="13"/>
  <c r="K36" i="13"/>
  <c r="K21" i="13" s="1"/>
  <c r="K43" i="13"/>
  <c r="O110" i="13"/>
  <c r="O44" i="13" s="1"/>
  <c r="O42" i="13" s="1"/>
  <c r="P32" i="13"/>
  <c r="P31" i="13" s="1"/>
  <c r="P40" i="13"/>
  <c r="L43" i="13"/>
  <c r="M243" i="13"/>
  <c r="M38" i="13" s="1"/>
  <c r="M39" i="13"/>
  <c r="O245" i="13"/>
  <c r="I247" i="13"/>
  <c r="I245" i="13" s="1"/>
  <c r="L112" i="13"/>
  <c r="L110" i="13" s="1"/>
  <c r="L44" i="13" s="1"/>
  <c r="L42" i="13" s="1"/>
  <c r="M36" i="13"/>
  <c r="M43" i="13"/>
  <c r="I185" i="13"/>
  <c r="I183" i="13" s="1"/>
  <c r="K181" i="13"/>
  <c r="I181" i="13" s="1"/>
  <c r="K183" i="13"/>
  <c r="I180" i="13"/>
  <c r="I109" i="13" s="1"/>
  <c r="I36" i="13" s="1"/>
  <c r="I22" i="13" s="1"/>
  <c r="I182" i="13"/>
  <c r="P269" i="13"/>
  <c r="P267" i="13"/>
  <c r="O43" i="13"/>
  <c r="O35" i="13"/>
  <c r="J34" i="13" l="1"/>
  <c r="J20" i="13" s="1"/>
  <c r="J22" i="13"/>
  <c r="O34" i="13"/>
  <c r="O19" i="13" s="1"/>
  <c r="O20" i="13"/>
  <c r="P266" i="13"/>
  <c r="M34" i="13"/>
  <c r="M19" i="13" s="1"/>
  <c r="M21" i="13"/>
  <c r="M31" i="13"/>
  <c r="M16" i="13" s="1"/>
  <c r="M265" i="13"/>
  <c r="M267" i="13" s="1"/>
  <c r="M40" i="13"/>
  <c r="K34" i="13"/>
  <c r="K19" i="13" s="1"/>
  <c r="K41" i="13"/>
  <c r="O40" i="13"/>
  <c r="L41" i="13"/>
  <c r="L264" i="13" s="1"/>
  <c r="L266" i="13" s="1"/>
  <c r="L33" i="13"/>
  <c r="L18" i="13" s="1"/>
  <c r="J43" i="13"/>
  <c r="J41" i="13" s="1"/>
  <c r="J264" i="13" s="1"/>
  <c r="I246" i="13"/>
  <c r="P14" i="13"/>
  <c r="O265" i="13"/>
  <c r="O269" i="13" s="1"/>
  <c r="I112" i="13"/>
  <c r="T32" i="13"/>
  <c r="Y32" i="13" s="1"/>
  <c r="M41" i="13"/>
  <c r="M264" i="13" s="1"/>
  <c r="M268" i="13" s="1"/>
  <c r="M33" i="13"/>
  <c r="M18" i="13" s="1"/>
  <c r="O243" i="13"/>
  <c r="O38" i="13" s="1"/>
  <c r="O33" i="13" s="1"/>
  <c r="O18" i="13" s="1"/>
  <c r="O39" i="13"/>
  <c r="J110" i="13"/>
  <c r="M14" i="13"/>
  <c r="I35" i="13"/>
  <c r="I43" i="13"/>
  <c r="L40" i="13"/>
  <c r="L265" i="13"/>
  <c r="K110" i="13"/>
  <c r="I39" i="13"/>
  <c r="I243" i="13"/>
  <c r="I38" i="13" s="1"/>
  <c r="I34" i="13" l="1"/>
  <c r="I20" i="13" s="1"/>
  <c r="I21" i="13"/>
  <c r="O29" i="13"/>
  <c r="O28" i="13" s="1"/>
  <c r="O27" i="13" s="1"/>
  <c r="O26" i="13" s="1"/>
  <c r="O25" i="13" s="1"/>
  <c r="O24" i="13" s="1"/>
  <c r="O23" i="13" s="1"/>
  <c r="O15" i="13"/>
  <c r="M269" i="13"/>
  <c r="L268" i="13"/>
  <c r="K264" i="13"/>
  <c r="K33" i="13"/>
  <c r="K18" i="13" s="1"/>
  <c r="I41" i="13"/>
  <c r="I264" i="13" s="1"/>
  <c r="O41" i="13"/>
  <c r="O264" i="13" s="1"/>
  <c r="O266" i="13" s="1"/>
  <c r="J33" i="13"/>
  <c r="J19" i="13" s="1"/>
  <c r="O267" i="13"/>
  <c r="M266" i="13"/>
  <c r="T31" i="13"/>
  <c r="Y31" i="13" s="1"/>
  <c r="S32" i="13"/>
  <c r="X32" i="13" s="1"/>
  <c r="L269" i="13"/>
  <c r="L267" i="13"/>
  <c r="I33" i="13"/>
  <c r="I19" i="13" s="1"/>
  <c r="J268" i="13"/>
  <c r="J266" i="13"/>
  <c r="L14" i="13"/>
  <c r="J44" i="13"/>
  <c r="J42" i="13" s="1"/>
  <c r="I110" i="13"/>
  <c r="I44" i="13" s="1"/>
  <c r="I42" i="13" s="1"/>
  <c r="K44" i="13"/>
  <c r="O268" i="13" l="1"/>
  <c r="K42" i="13"/>
  <c r="K266" i="13"/>
  <c r="K268" i="13"/>
  <c r="S31" i="13"/>
  <c r="X31" i="13" s="1"/>
  <c r="I266" i="13"/>
  <c r="I268" i="13"/>
  <c r="I40" i="13"/>
  <c r="I265" i="13"/>
  <c r="I269" i="13" s="1"/>
  <c r="J40" i="13"/>
  <c r="J265" i="13"/>
  <c r="K265" i="13" l="1"/>
  <c r="K269" i="13" s="1"/>
  <c r="K40" i="13"/>
  <c r="K30" i="13" s="1"/>
  <c r="J32" i="13"/>
  <c r="J18" i="13" s="1"/>
  <c r="I267" i="13"/>
  <c r="J269" i="13"/>
  <c r="J267" i="13"/>
  <c r="K267" i="13" l="1"/>
  <c r="J31" i="13"/>
  <c r="J17" i="13" s="1"/>
  <c r="J14" i="13"/>
  <c r="I30" i="13"/>
  <c r="I16" i="13" s="1"/>
  <c r="K29" i="13"/>
  <c r="K15" i="13"/>
  <c r="K14" i="13" s="1"/>
  <c r="O14" i="13"/>
  <c r="I29" i="13" l="1"/>
  <c r="K28" i="13"/>
  <c r="O31" i="13"/>
  <c r="I15" i="13"/>
  <c r="U32" i="13"/>
  <c r="Z32" i="13" s="1"/>
  <c r="I32" i="13"/>
  <c r="K31" i="13"/>
  <c r="K16" i="13" s="1"/>
  <c r="R32" i="13"/>
  <c r="Q32" i="13" s="1"/>
  <c r="I31" i="13" l="1"/>
  <c r="I17" i="13" s="1"/>
  <c r="I18" i="13"/>
  <c r="U31" i="13"/>
  <c r="Z31" i="13" s="1"/>
  <c r="O16" i="13"/>
  <c r="K27" i="13"/>
  <c r="I28" i="13"/>
  <c r="R31" i="13"/>
  <c r="Q31" i="13" s="1"/>
  <c r="W31" i="13"/>
  <c r="V31" i="13" s="1"/>
  <c r="I14" i="13"/>
  <c r="W32" i="13"/>
  <c r="V32" i="13" s="1"/>
  <c r="I27" i="13" l="1"/>
  <c r="K26" i="13"/>
  <c r="I26" i="13" l="1"/>
  <c r="K25" i="13"/>
  <c r="I25" i="13" l="1"/>
  <c r="K24" i="13"/>
  <c r="I24" i="13" l="1"/>
  <c r="K23" i="13"/>
  <c r="I23" i="13" s="1"/>
</calcChain>
</file>

<file path=xl/sharedStrings.xml><?xml version="1.0" encoding="utf-8"?>
<sst xmlns="http://schemas.openxmlformats.org/spreadsheetml/2006/main" count="505" uniqueCount="308">
  <si>
    <t>10.01.01</t>
  </si>
  <si>
    <t>10.01.30</t>
  </si>
  <si>
    <t>10.01.12</t>
  </si>
  <si>
    <t>Contributii de asigurari sociale de stat</t>
  </si>
  <si>
    <t>10.03.01</t>
  </si>
  <si>
    <t>Contributii de asigurari de somaj</t>
  </si>
  <si>
    <t>10.03.02</t>
  </si>
  <si>
    <t>Contributii de asigurari sociale de sanatate</t>
  </si>
  <si>
    <t>10.03.03</t>
  </si>
  <si>
    <t>10.03.04</t>
  </si>
  <si>
    <t>Contributii pentru concedii si indemnizatii</t>
  </si>
  <si>
    <t>10.03.06</t>
  </si>
  <si>
    <t>Denumire indicator</t>
  </si>
  <si>
    <t>Cod</t>
  </si>
  <si>
    <t>00.01.10</t>
  </si>
  <si>
    <t>I.  VENITURI CURENTE</t>
  </si>
  <si>
    <t>00.02.10</t>
  </si>
  <si>
    <t>C. VENITURI NEFISCALE</t>
  </si>
  <si>
    <t>VANZARI DE BUNURI SI SERVICII</t>
  </si>
  <si>
    <t>DIVERSE VENITURI</t>
  </si>
  <si>
    <t>36.10</t>
  </si>
  <si>
    <t>36.10.50</t>
  </si>
  <si>
    <t>SUBVENTII DE LA ALTE ADMINISTRATII</t>
  </si>
  <si>
    <t>43.10</t>
  </si>
  <si>
    <t>Subventii pentru institutii publice</t>
  </si>
  <si>
    <t>43.10.09</t>
  </si>
  <si>
    <t>TOTAL CHELTUIELI</t>
  </si>
  <si>
    <t>50.10</t>
  </si>
  <si>
    <t>51.10</t>
  </si>
  <si>
    <t>CHELTUIELI CURENTE</t>
  </si>
  <si>
    <t>01</t>
  </si>
  <si>
    <t>CHELTUIELI DE PERSONAL</t>
  </si>
  <si>
    <t>10</t>
  </si>
  <si>
    <t>Cheltuieli salariale in bani</t>
  </si>
  <si>
    <t>10.01</t>
  </si>
  <si>
    <t>Salarii de bază</t>
  </si>
  <si>
    <t>Indemnizaţii plătite unor persoane din afara unităţii</t>
  </si>
  <si>
    <t>Indemnizaţii de delegare</t>
  </si>
  <si>
    <t>10.01.13</t>
  </si>
  <si>
    <t>Alte drepturi salariale in bani</t>
  </si>
  <si>
    <t>Contributii</t>
  </si>
  <si>
    <t>10.03</t>
  </si>
  <si>
    <t>BUNURI SI SERVICII</t>
  </si>
  <si>
    <t>Bunuri si servicii</t>
  </si>
  <si>
    <t>20.01</t>
  </si>
  <si>
    <t>Furnituri de birou</t>
  </si>
  <si>
    <t>20.01.01</t>
  </si>
  <si>
    <t>20.01.02</t>
  </si>
  <si>
    <t>20.01.03</t>
  </si>
  <si>
    <t>20.01.04</t>
  </si>
  <si>
    <t>Carburanti si lubrifianti</t>
  </si>
  <si>
    <t>20.01.05</t>
  </si>
  <si>
    <t>Piese de schimb</t>
  </si>
  <si>
    <t>20.01.06</t>
  </si>
  <si>
    <t>20.01.08</t>
  </si>
  <si>
    <t>Materiale si prestari de servicii cu caracter functional</t>
  </si>
  <si>
    <t>20.01.09</t>
  </si>
  <si>
    <t>20.01.30</t>
  </si>
  <si>
    <t>Reparatii curente</t>
  </si>
  <si>
    <t>20.02</t>
  </si>
  <si>
    <t>Bunuri de natura obiectelor de inventar</t>
  </si>
  <si>
    <t>20.05</t>
  </si>
  <si>
    <t>Alte obiecte de inventar</t>
  </si>
  <si>
    <t>20.05.30</t>
  </si>
  <si>
    <t>20.06</t>
  </si>
  <si>
    <t>20.06.01</t>
  </si>
  <si>
    <t>20.06.02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</si>
  <si>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</si>
  <si>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</si>
  <si>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</si>
  <si>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</si>
  <si>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</si>
  <si>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</si>
  <si>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</si>
  <si>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</si>
  <si>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</si>
  <si>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20.30.02</t>
  </si>
  <si>
    <t>20.30.03</t>
  </si>
  <si>
    <t>Chirii</t>
  </si>
  <si>
    <t>20.30.04</t>
  </si>
  <si>
    <t>20.30.09</t>
  </si>
  <si>
    <t>Alte cheltuieli cu bunuri si servicii</t>
  </si>
  <si>
    <t>20.30.30</t>
  </si>
  <si>
    <t>ALTE TRANSFERURI</t>
  </si>
  <si>
    <t>55.02</t>
  </si>
  <si>
    <t>Contributii si cotizatii la organisme internationale</t>
  </si>
  <si>
    <t>55.02.01</t>
  </si>
  <si>
    <t>CHELTUIELI DE CAPITAL</t>
  </si>
  <si>
    <t>ACTIVE NEFINANCIARE</t>
  </si>
  <si>
    <t>Active fixe</t>
  </si>
  <si>
    <t>71.01</t>
  </si>
  <si>
    <t>71.01.02</t>
  </si>
  <si>
    <t>71.01.03</t>
  </si>
  <si>
    <t>Alte active fixe</t>
  </si>
  <si>
    <t>71.01.30</t>
  </si>
  <si>
    <t>10.02.06</t>
  </si>
  <si>
    <t>10.03.07</t>
  </si>
  <si>
    <t>Trim III</t>
  </si>
  <si>
    <t>mii lei</t>
  </si>
  <si>
    <t>Indemnizație lunară de hrană</t>
  </si>
  <si>
    <t>10.01.17</t>
  </si>
  <si>
    <t>Tichete de vacanta (vouchere)</t>
  </si>
  <si>
    <t>Cheltuieli salariale in natura</t>
  </si>
  <si>
    <t>10.02</t>
  </si>
  <si>
    <t>Autoritatea de Supraveghere Publică a Activității de Audit Statutar</t>
  </si>
  <si>
    <t>(sume alocate din bugetul institutiilor publice finantate partial din venituri proprii)</t>
  </si>
  <si>
    <t>Trim. I</t>
  </si>
  <si>
    <t>Trim II</t>
  </si>
  <si>
    <t>Trim IV</t>
  </si>
  <si>
    <t>TOTAL SURSE ( a+b+c)</t>
  </si>
  <si>
    <t>TOTAL  VENITURI ( I+II+III+IV)</t>
  </si>
  <si>
    <t>A. VENITURI FISCALE</t>
  </si>
  <si>
    <t>0003</t>
  </si>
  <si>
    <t>A4</t>
  </si>
  <si>
    <t>IMPOZITE SI TAXE PE BUNURI SI SERVICII</t>
  </si>
  <si>
    <t>0004</t>
  </si>
  <si>
    <t>ALTE IMPOZITE SI TAXE GENERALE PE BUNURI SI SERVICII</t>
  </si>
  <si>
    <t>12.10</t>
  </si>
  <si>
    <t>Alte impozite si taxe generale pe cifra de afaceri, vanzari si valoarea adaugata</t>
  </si>
  <si>
    <t>12.10.50</t>
  </si>
  <si>
    <t>TAXE PE UTILIZAREA BUNURILOR,AUTORIZAREA UTILIZARII BUNURILOR</t>
  </si>
  <si>
    <t>16.10</t>
  </si>
  <si>
    <t>SAU PE DESFASURAREA DE ACTIVITATI</t>
  </si>
  <si>
    <t>Taxe si tarife pentru eliberarea de licente si autorizari de functionare</t>
  </si>
  <si>
    <t>16.10.03</t>
  </si>
  <si>
    <t>C 2</t>
  </si>
  <si>
    <t>33.00</t>
  </si>
  <si>
    <t>VENITURI DIN PRESTARI DE SERVICII SI ALTE ACTIVITATI</t>
  </si>
  <si>
    <t>33.10</t>
  </si>
  <si>
    <t xml:space="preserve">Venituri din prestări de servicii </t>
  </si>
  <si>
    <t>33.10.08</t>
  </si>
  <si>
    <t>Alte venituri din prestări de servicii si alte activitati</t>
  </si>
  <si>
    <t>33.10.50</t>
  </si>
  <si>
    <t xml:space="preserve">Alte venituri </t>
  </si>
  <si>
    <t>I</t>
  </si>
  <si>
    <t>20</t>
  </si>
  <si>
    <t>55</t>
  </si>
  <si>
    <t>70</t>
  </si>
  <si>
    <t>71</t>
  </si>
  <si>
    <t>Capitolul AUTORITATI PUBLICE SI ACTIUNI EXTERNE</t>
  </si>
  <si>
    <t>II</t>
  </si>
  <si>
    <t>Salarii de merit</t>
  </si>
  <si>
    <t>10.01.02</t>
  </si>
  <si>
    <t>Indemnizaţie de conducere</t>
  </si>
  <si>
    <t>10.01.03</t>
  </si>
  <si>
    <t>Spor de vechime</t>
  </si>
  <si>
    <t>10.01.04</t>
  </si>
  <si>
    <t>Sporuri pentru condiţii de muncă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</si>
  <si>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</si>
  <si>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</si>
  <si>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</si>
  <si>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</si>
  <si>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</si>
  <si>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</si>
  <si>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</si>
  <si>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vacanţă</t>
  </si>
  <si>
    <t>10.01.09</t>
  </si>
  <si>
    <t>Fondul pentru posturi ocupate prin cumul</t>
  </si>
  <si>
    <t>10.01.10</t>
  </si>
  <si>
    <t>Fond aferent plăţii cu ora</t>
  </si>
  <si>
    <t>10.01.11</t>
  </si>
  <si>
    <t>Tichete de masa</t>
  </si>
  <si>
    <t>10.02.01</t>
  </si>
  <si>
    <t>Norma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</si>
  <si>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</si>
  <si>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</si>
  <si>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</si>
  <si>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</si>
  <si>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</si>
  <si>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 la si de la locul de munca</t>
  </si>
  <si>
    <t>10.02.05</t>
  </si>
  <si>
    <t>Alte drepturi salariale in natura</t>
  </si>
  <si>
    <t>10.02.30</t>
  </si>
  <si>
    <t>Contributii de asigurari pentru acc de munca si  boli prof</t>
  </si>
  <si>
    <t>Prime de asigurare de viata platite de angajator pentru</t>
  </si>
  <si>
    <t>10.03.05</t>
  </si>
  <si>
    <t>angajati</t>
  </si>
  <si>
    <t>Contributii la Fondul de garantare a creantelor salariale</t>
  </si>
  <si>
    <t>Contribuție asiguratorie de muncă</t>
  </si>
  <si>
    <t>Materiale pentru curatenie</t>
  </si>
  <si>
    <t>Incalzit,iluminat si forta motrica</t>
  </si>
  <si>
    <t>Apa, canal si salubritate</t>
  </si>
  <si>
    <t>Transport</t>
  </si>
  <si>
    <t>20.01.07</t>
  </si>
  <si>
    <t>Alte bunuri si servicii pentru intretinere si functionare</t>
  </si>
  <si>
    <t>Hrana</t>
  </si>
  <si>
    <t>20.03</t>
  </si>
  <si>
    <t>Hrana pentru oameni</t>
  </si>
  <si>
    <t>20.03.01</t>
  </si>
  <si>
    <t>Hrana pentru animale</t>
  </si>
  <si>
    <t>20.03.02</t>
  </si>
  <si>
    <t>Medicamente si materiale sanitare</t>
  </si>
  <si>
    <t>20.04</t>
  </si>
  <si>
    <t>Reactivi</t>
  </si>
  <si>
    <t>20.04.03</t>
  </si>
  <si>
    <t xml:space="preserve">Uniforme si echipament </t>
  </si>
  <si>
    <t>20.05.01</t>
  </si>
  <si>
    <t>Lenjerie si accesorii de pat</t>
  </si>
  <si>
    <t>20.05.03</t>
  </si>
  <si>
    <t>Deplasari, detasari, transferari</t>
  </si>
  <si>
    <t>Deplasari interne, detasari, transferari</t>
  </si>
  <si>
    <t>Deplasari in strainatate</t>
  </si>
  <si>
    <t>Materiale de laborator</t>
  </si>
  <si>
    <t>20.09</t>
  </si>
  <si>
    <t>Cercetare-dezvoltare</t>
  </si>
  <si>
    <t>20.10</t>
  </si>
  <si>
    <t>Carti, publicatii si materiale documentare</t>
  </si>
  <si>
    <t>Munitie, furnituri si armament de natura activelor fixe pentru armata</t>
  </si>
  <si>
    <t>Studii si cercetari</t>
  </si>
  <si>
    <t>Actiuni cu caracter stiintific si social-cultural</t>
  </si>
  <si>
    <t>Plati pentru finantarea patrimoniului genetic al animalelor</t>
  </si>
  <si>
    <t>Meteorologie</t>
  </si>
  <si>
    <t>Finantarea actiunilor din domeniul apelor</t>
  </si>
  <si>
    <t>Prevenirea si combaterea innundatiilor si ingheturilor</t>
  </si>
  <si>
    <t>Comisioane si alte costuri aferente imprumuturilor</t>
  </si>
  <si>
    <t xml:space="preserve">Cheltuieli judiciare si extrajudiciare derivate din actiuni in </t>
  </si>
  <si>
    <t>reprezentarea intereselor statului</t>
  </si>
  <si>
    <t>Programe pentru sanatate</t>
  </si>
  <si>
    <t>Reclama si publicitate</t>
  </si>
  <si>
    <t>20.30.01</t>
  </si>
  <si>
    <t>Protocol si reprezentare</t>
  </si>
  <si>
    <t>Prime de asigurare non-viata</t>
  </si>
  <si>
    <t>Prestari de servicii pentru transmiterea drepturilor</t>
  </si>
  <si>
    <t>20.30.06</t>
  </si>
  <si>
    <t>Fondul Presedintelui/Fondul conducatorului institutiei publice</t>
  </si>
  <si>
    <t>20.30.07</t>
  </si>
  <si>
    <t>Fondul primului ministru</t>
  </si>
  <si>
    <t>20.30.08</t>
  </si>
  <si>
    <t>Executarea silita a creantelor bugetare</t>
  </si>
  <si>
    <t>DOBANZI</t>
  </si>
  <si>
    <t>Dobanzi aferente datoriei publice interne</t>
  </si>
  <si>
    <t>30.01</t>
  </si>
  <si>
    <t>Dobanzi aferente datoriei publice interne directe</t>
  </si>
  <si>
    <t>30.01.01</t>
  </si>
  <si>
    <t>Dobanzi aferente creditelor interne garantate</t>
  </si>
  <si>
    <t>30.01.02</t>
  </si>
  <si>
    <t>Dobanzi aferente datoriei publice externe</t>
  </si>
  <si>
    <t>30.02</t>
  </si>
  <si>
    <t>Dobanzi aferente datoriei publice externe directe</t>
  </si>
  <si>
    <t>30.02.01</t>
  </si>
  <si>
    <t>Dobanzi aferente creditelor externe contractate de ordonatorii de credite</t>
  </si>
  <si>
    <t>30.02.02</t>
  </si>
  <si>
    <t>Dobanzi aferente creditelor externe garantate si/sau directe subimprumutate</t>
  </si>
  <si>
    <t>30.02.03</t>
  </si>
  <si>
    <t>Dobanzi aferente datoriei publice externe locale</t>
  </si>
  <si>
    <t>30.02.05</t>
  </si>
  <si>
    <t>Alte dobanzi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</si>
  <si>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</si>
  <si>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</si>
  <si>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</si>
  <si>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</si>
  <si>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</si>
  <si>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</si>
  <si>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</si>
  <si>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disponibilitatile pastrate in contul trezoreriei statului</t>
  </si>
  <si>
    <t>30.03.04</t>
  </si>
  <si>
    <t>Dobanzi la operatiunile de leasing</t>
  </si>
  <si>
    <t>30.03.05</t>
  </si>
  <si>
    <t>TRANSFERURI INTRE UNITATI ALE ADMINISTRATIEI PUBLICE</t>
  </si>
  <si>
    <t xml:space="preserve">Transferuri curente  </t>
  </si>
  <si>
    <t>51.01</t>
  </si>
  <si>
    <t>………………………</t>
  </si>
  <si>
    <t xml:space="preserve">Transferuri de capital  </t>
  </si>
  <si>
    <t>51.02</t>
  </si>
  <si>
    <t>Transferuri interne</t>
  </si>
  <si>
    <t>55.01</t>
  </si>
  <si>
    <t xml:space="preserve"> ………………..</t>
  </si>
  <si>
    <t>Transferuri curente in strainatate (catre organizatii internationale)</t>
  </si>
  <si>
    <t>ASISTENTA SOCIALA</t>
  </si>
  <si>
    <t>Asigurari sociale</t>
  </si>
  <si>
    <t>57.01</t>
  </si>
  <si>
    <t>Ajutoare sociale</t>
  </si>
  <si>
    <t>57.02</t>
  </si>
  <si>
    <t>ALTE CHELTUIELI</t>
  </si>
  <si>
    <t>Constructii</t>
  </si>
  <si>
    <t>71.01.01</t>
  </si>
  <si>
    <t>Masini,echipamente si mijloace de transport</t>
  </si>
  <si>
    <t>Mobilier, aparatura birotica si alte active corporale</t>
  </si>
  <si>
    <t>Reparatii capitale aferente activelor fixe</t>
  </si>
  <si>
    <t>71.03</t>
  </si>
  <si>
    <t>ACTIVE FINANCIARE</t>
  </si>
  <si>
    <t>OPERATIUNI FINANCIARE</t>
  </si>
  <si>
    <t>RAMBURSĂRI DE CREDITE</t>
  </si>
  <si>
    <t>PLATI EFECTUATE IN ANII PRECEDENTI SI RECUPERATE IN ANUL CURENT</t>
  </si>
  <si>
    <t>din care, din total capitol :</t>
  </si>
  <si>
    <t>-Subcapitolul Autoritati executive si legislative</t>
  </si>
  <si>
    <t>51.10.01</t>
  </si>
  <si>
    <t xml:space="preserve"> -Paragraf Autoritati executive</t>
  </si>
  <si>
    <t>51.10.01.03</t>
  </si>
  <si>
    <t>Retinere 10%</t>
  </si>
  <si>
    <t>10%</t>
  </si>
  <si>
    <t>Posta, telecomunicatii, radio, tv, internet</t>
  </si>
  <si>
    <t>Sporuri pentru conditii de muncă</t>
  </si>
  <si>
    <t xml:space="preserve">                                                                           </t>
  </si>
  <si>
    <t xml:space="preserve">                                                                         </t>
  </si>
  <si>
    <t>Influente</t>
  </si>
  <si>
    <t>total</t>
  </si>
  <si>
    <t>Trimestrializare noua</t>
  </si>
  <si>
    <t xml:space="preserve">MINISTERUL FINANȚELOR </t>
  </si>
  <si>
    <t xml:space="preserve"> BUGET</t>
  </si>
  <si>
    <t>29.00.10</t>
  </si>
  <si>
    <t>C.2 VANZARI DE BUNURI SI SERVICII</t>
  </si>
  <si>
    <t>33.00.10</t>
  </si>
  <si>
    <t xml:space="preserve"> institutii publice finantate partial din venituri proprii pe anul 2022</t>
  </si>
  <si>
    <t>I. Credite de angajament</t>
  </si>
  <si>
    <t>II. Credite bugetare</t>
  </si>
  <si>
    <t>PROGRAM 2022</t>
  </si>
  <si>
    <t>Formular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</si>
</sst>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_ ;_ * \(#,##0\)_ ;_ * &quot;-&quot;??_ ;_ @_ "/>
    <numFmt numFmtId="166" formatCode="dd\ mmm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Tahoma"/>
      <family val="2"/>
      <charset val="238"/>
    </font>
    <font>
      <sz val="11"/>
      <color theme="1"/>
      <name val="Calibri"/>
      <family val="2"/>
      <scheme val="minor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3" fillId="0" borderId="0"/>
    <xf numFmtId="164" fontId="7" fillId="0" borderId="0" applyFont="0" applyFill="0" applyBorder="0" applyAlignment="0" applyProtection="0"/>
  </cellStyleXfs>
  <cellXfs count="305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2" borderId="0" xfId="0" applyFont="1" applyFill="1" applyBorder="1"/>
    <xf numFmtId="0" fontId="1" fillId="2" borderId="0" xfId="0" applyFont="1" applyFill="1" applyBorder="1"/>
    <xf numFmtId="0" fontId="3" fillId="2" borderId="0" xfId="0" applyFont="1" applyFill="1" applyBorder="1"/>
    <xf numFmtId="1" fontId="3" fillId="2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49" fontId="4" fillId="0" borderId="20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left"/>
    </xf>
    <xf numFmtId="0" fontId="4" fillId="0" borderId="26" xfId="0" applyFont="1" applyFill="1" applyBorder="1"/>
    <xf numFmtId="49" fontId="4" fillId="0" borderId="28" xfId="0" applyNumberFormat="1" applyFont="1" applyFill="1" applyBorder="1" applyAlignment="1">
      <alignment horizontal="center"/>
    </xf>
    <xf numFmtId="3" fontId="4" fillId="0" borderId="29" xfId="0" applyNumberFormat="1" applyFont="1" applyFill="1" applyBorder="1" applyAlignment="1">
      <alignment horizontal="right"/>
    </xf>
    <xf numFmtId="0" fontId="5" fillId="0" borderId="26" xfId="0" applyFont="1" applyFill="1" applyBorder="1" applyAlignment="1">
      <alignment horizontal="left" wrapText="1"/>
    </xf>
    <xf numFmtId="0" fontId="5" fillId="0" borderId="27" xfId="0" applyFont="1" applyFill="1" applyBorder="1" applyAlignment="1">
      <alignment horizont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5" fillId="0" borderId="26" xfId="0" applyFont="1" applyFill="1" applyBorder="1"/>
    <xf numFmtId="0" fontId="5" fillId="0" borderId="2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wrapText="1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6" xfId="0" applyFont="1" applyFill="1" applyBorder="1" applyAlignment="1"/>
    <xf numFmtId="0" fontId="4" fillId="0" borderId="28" xfId="0" quotePrefix="1" applyFont="1" applyFill="1" applyBorder="1" applyAlignment="1">
      <alignment horizontal="center"/>
    </xf>
    <xf numFmtId="2" fontId="4" fillId="0" borderId="28" xfId="0" applyNumberFormat="1" applyFont="1" applyFill="1" applyBorder="1" applyAlignment="1">
      <alignment horizontal="center"/>
    </xf>
    <xf numFmtId="0" fontId="8" fillId="0" borderId="26" xfId="0" applyFont="1" applyFill="1" applyBorder="1"/>
    <xf numFmtId="0" fontId="4" fillId="0" borderId="24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49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/>
    <xf numFmtId="49" fontId="4" fillId="0" borderId="48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2" borderId="26" xfId="0" applyFont="1" applyFill="1" applyBorder="1"/>
    <xf numFmtId="0" fontId="10" fillId="0" borderId="0" xfId="0" applyFont="1" applyFill="1" applyBorder="1"/>
    <xf numFmtId="0" fontId="8" fillId="0" borderId="55" xfId="0" applyFont="1" applyFill="1" applyBorder="1"/>
    <xf numFmtId="0" fontId="1" fillId="0" borderId="47" xfId="0" applyFont="1" applyFill="1" applyBorder="1" applyAlignment="1">
      <alignment horizontal="center"/>
    </xf>
    <xf numFmtId="3" fontId="4" fillId="0" borderId="49" xfId="2" applyNumberFormat="1" applyFont="1" applyFill="1" applyBorder="1" applyAlignment="1" applyProtection="1">
      <alignment horizontal="right"/>
    </xf>
    <xf numFmtId="0" fontId="8" fillId="0" borderId="1" xfId="0" applyFont="1" applyFill="1" applyBorder="1"/>
    <xf numFmtId="0" fontId="4" fillId="0" borderId="48" xfId="0" applyFont="1" applyFill="1" applyBorder="1" applyAlignment="1">
      <alignment horizontal="center"/>
    </xf>
    <xf numFmtId="0" fontId="4" fillId="0" borderId="34" xfId="0" applyFont="1" applyFill="1" applyBorder="1"/>
    <xf numFmtId="0" fontId="4" fillId="0" borderId="31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166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/>
    <xf numFmtId="0" fontId="1" fillId="0" borderId="52" xfId="0" applyFont="1" applyFill="1" applyBorder="1" applyAlignment="1">
      <alignment horizontal="center"/>
    </xf>
    <xf numFmtId="0" fontId="5" fillId="0" borderId="1" xfId="0" applyFont="1" applyFill="1" applyBorder="1"/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 applyAlignment="1">
      <alignment horizontal="right"/>
    </xf>
    <xf numFmtId="0" fontId="4" fillId="0" borderId="15" xfId="0" applyFont="1" applyFill="1" applyBorder="1"/>
    <xf numFmtId="0" fontId="1" fillId="0" borderId="16" xfId="0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4" fontId="10" fillId="0" borderId="15" xfId="0" applyNumberFormat="1" applyFont="1" applyFill="1" applyBorder="1" applyAlignment="1">
      <alignment horizontal="center"/>
    </xf>
    <xf numFmtId="4" fontId="10" fillId="0" borderId="16" xfId="0" applyNumberFormat="1" applyFont="1" applyFill="1" applyBorder="1" applyAlignment="1">
      <alignment horizontal="center"/>
    </xf>
    <xf numFmtId="3" fontId="10" fillId="0" borderId="29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10" fillId="0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66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4" fontId="11" fillId="0" borderId="0" xfId="0" applyNumberFormat="1" applyFont="1" applyFill="1" applyBorder="1"/>
    <xf numFmtId="0" fontId="10" fillId="0" borderId="2" xfId="0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center"/>
    </xf>
    <xf numFmtId="4" fontId="10" fillId="0" borderId="18" xfId="0" applyNumberFormat="1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49" fontId="10" fillId="0" borderId="28" xfId="0" applyNumberFormat="1" applyFont="1" applyFill="1" applyBorder="1" applyAlignment="1">
      <alignment horizontal="center"/>
    </xf>
    <xf numFmtId="3" fontId="4" fillId="0" borderId="32" xfId="2" applyNumberFormat="1" applyFont="1" applyFill="1" applyBorder="1" applyAlignment="1" applyProtection="1">
      <alignment horizontal="right"/>
    </xf>
    <xf numFmtId="166" fontId="10" fillId="0" borderId="28" xfId="0" applyNumberFormat="1" applyFont="1" applyFill="1" applyBorder="1" applyAlignment="1">
      <alignment horizontal="center"/>
    </xf>
    <xf numFmtId="166" fontId="10" fillId="0" borderId="28" xfId="0" quotePrefix="1" applyNumberFormat="1" applyFont="1" applyFill="1" applyBorder="1" applyAlignment="1">
      <alignment horizontal="center"/>
    </xf>
    <xf numFmtId="166" fontId="10" fillId="0" borderId="38" xfId="0" applyNumberFormat="1" applyFont="1" applyFill="1" applyBorder="1" applyAlignment="1">
      <alignment horizontal="center"/>
    </xf>
    <xf numFmtId="166" fontId="10" fillId="0" borderId="20" xfId="0" applyNumberFormat="1" applyFont="1" applyFill="1" applyBorder="1" applyAlignment="1">
      <alignment horizontal="center"/>
    </xf>
    <xf numFmtId="14" fontId="10" fillId="0" borderId="28" xfId="0" applyNumberFormat="1" applyFont="1" applyFill="1" applyBorder="1" applyAlignment="1">
      <alignment horizontal="center"/>
    </xf>
    <xf numFmtId="14" fontId="10" fillId="0" borderId="53" xfId="0" applyNumberFormat="1" applyFont="1" applyFill="1" applyBorder="1" applyAlignment="1">
      <alignment horizontal="center"/>
    </xf>
    <xf numFmtId="14" fontId="10" fillId="0" borderId="69" xfId="0" applyNumberFormat="1" applyFont="1" applyFill="1" applyBorder="1" applyAlignment="1">
      <alignment horizontal="center"/>
    </xf>
    <xf numFmtId="3" fontId="4" fillId="0" borderId="1" xfId="2" applyNumberFormat="1" applyFont="1" applyFill="1" applyBorder="1" applyAlignment="1" applyProtection="1">
      <alignment horizontal="right"/>
    </xf>
    <xf numFmtId="49" fontId="10" fillId="0" borderId="38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166" fontId="10" fillId="0" borderId="1" xfId="0" applyNumberFormat="1" applyFont="1" applyFill="1" applyBorder="1" applyAlignment="1">
      <alignment horizontal="center"/>
    </xf>
    <xf numFmtId="166" fontId="10" fillId="0" borderId="66" xfId="0" applyNumberFormat="1" applyFont="1" applyFill="1" applyBorder="1" applyAlignment="1">
      <alignment horizontal="center"/>
    </xf>
    <xf numFmtId="0" fontId="10" fillId="0" borderId="53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3" fontId="3" fillId="0" borderId="1" xfId="0" applyNumberFormat="1" applyFont="1" applyFill="1" applyBorder="1" applyAlignment="1"/>
    <xf numFmtId="3" fontId="4" fillId="0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6" xfId="0" applyFont="1" applyFill="1" applyBorder="1"/>
    <xf numFmtId="0" fontId="10" fillId="0" borderId="25" xfId="0" applyFont="1" applyFill="1" applyBorder="1" applyAlignment="1">
      <alignment horizontal="left"/>
    </xf>
    <xf numFmtId="0" fontId="10" fillId="0" borderId="31" xfId="0" applyFont="1" applyFill="1" applyBorder="1" applyAlignment="1"/>
    <xf numFmtId="0" fontId="10" fillId="0" borderId="30" xfId="0" applyFont="1" applyFill="1" applyBorder="1" applyAlignment="1"/>
    <xf numFmtId="0" fontId="10" fillId="0" borderId="29" xfId="0" applyFont="1" applyFill="1" applyBorder="1" applyAlignment="1"/>
    <xf numFmtId="3" fontId="3" fillId="0" borderId="0" xfId="0" applyNumberFormat="1" applyFont="1" applyFill="1" applyBorder="1"/>
    <xf numFmtId="0" fontId="10" fillId="0" borderId="25" xfId="0" applyFont="1" applyFill="1" applyBorder="1"/>
    <xf numFmtId="0" fontId="10" fillId="0" borderId="33" xfId="0" applyFont="1" applyFill="1" applyBorder="1"/>
    <xf numFmtId="0" fontId="10" fillId="0" borderId="34" xfId="0" applyFont="1" applyFill="1" applyBorder="1"/>
    <xf numFmtId="0" fontId="10" fillId="2" borderId="58" xfId="0" applyFont="1" applyFill="1" applyBorder="1"/>
    <xf numFmtId="0" fontId="10" fillId="0" borderId="39" xfId="0" applyFont="1" applyFill="1" applyBorder="1"/>
    <xf numFmtId="0" fontId="10" fillId="0" borderId="24" xfId="0" applyFont="1" applyFill="1" applyBorder="1"/>
    <xf numFmtId="0" fontId="10" fillId="2" borderId="59" xfId="0" applyFont="1" applyFill="1" applyBorder="1"/>
    <xf numFmtId="0" fontId="10" fillId="0" borderId="51" xfId="0" applyFont="1" applyFill="1" applyBorder="1"/>
    <xf numFmtId="0" fontId="10" fillId="0" borderId="45" xfId="0" applyFont="1" applyFill="1" applyBorder="1"/>
    <xf numFmtId="0" fontId="10" fillId="0" borderId="46" xfId="0" applyFont="1" applyFill="1" applyBorder="1"/>
    <xf numFmtId="0" fontId="10" fillId="0" borderId="40" xfId="0" applyFont="1" applyFill="1" applyBorder="1"/>
    <xf numFmtId="0" fontId="10" fillId="0" borderId="47" xfId="0" applyFont="1" applyFill="1" applyBorder="1" applyAlignment="1">
      <alignment horizontal="center"/>
    </xf>
    <xf numFmtId="0" fontId="10" fillId="2" borderId="60" xfId="0" applyFont="1" applyFill="1" applyBorder="1"/>
    <xf numFmtId="0" fontId="10" fillId="0" borderId="15" xfId="0" applyFont="1" applyFill="1" applyBorder="1"/>
    <xf numFmtId="0" fontId="10" fillId="0" borderId="31" xfId="0" applyFont="1" applyFill="1" applyBorder="1"/>
    <xf numFmtId="0" fontId="10" fillId="0" borderId="61" xfId="0" applyFont="1" applyFill="1" applyBorder="1"/>
    <xf numFmtId="0" fontId="10" fillId="0" borderId="19" xfId="0" applyFont="1" applyFill="1" applyBorder="1"/>
    <xf numFmtId="0" fontId="10" fillId="0" borderId="62" xfId="0" applyFont="1" applyFill="1" applyBorder="1"/>
    <xf numFmtId="0" fontId="10" fillId="0" borderId="63" xfId="0" applyFont="1" applyFill="1" applyBorder="1"/>
    <xf numFmtId="0" fontId="10" fillId="0" borderId="64" xfId="0" applyFont="1" applyFill="1" applyBorder="1"/>
    <xf numFmtId="0" fontId="10" fillId="0" borderId="1" xfId="0" applyFont="1" applyFill="1" applyBorder="1" applyAlignment="1"/>
    <xf numFmtId="0" fontId="10" fillId="0" borderId="65" xfId="0" applyFont="1" applyFill="1" applyBorder="1"/>
    <xf numFmtId="0" fontId="10" fillId="0" borderId="66" xfId="0" applyFont="1" applyFill="1" applyBorder="1"/>
    <xf numFmtId="0" fontId="10" fillId="0" borderId="68" xfId="0" applyFont="1" applyFill="1" applyBorder="1"/>
    <xf numFmtId="0" fontId="10" fillId="2" borderId="25" xfId="0" applyFont="1" applyFill="1" applyBorder="1"/>
    <xf numFmtId="0" fontId="10" fillId="2" borderId="27" xfId="0" applyFont="1" applyFill="1" applyBorder="1"/>
    <xf numFmtId="0" fontId="10" fillId="2" borderId="30" xfId="0" applyFont="1" applyFill="1" applyBorder="1"/>
    <xf numFmtId="0" fontId="10" fillId="2" borderId="29" xfId="0" applyFont="1" applyFill="1" applyBorder="1"/>
    <xf numFmtId="0" fontId="10" fillId="2" borderId="26" xfId="0" applyFont="1" applyFill="1" applyBorder="1"/>
    <xf numFmtId="0" fontId="10" fillId="2" borderId="51" xfId="0" applyFont="1" applyFill="1" applyBorder="1"/>
    <xf numFmtId="0" fontId="10" fillId="2" borderId="52" xfId="0" applyFont="1" applyFill="1" applyBorder="1" applyAlignment="1">
      <alignment horizontal="center"/>
    </xf>
    <xf numFmtId="0" fontId="10" fillId="2" borderId="50" xfId="0" applyFont="1" applyFill="1" applyBorder="1"/>
    <xf numFmtId="0" fontId="10" fillId="2" borderId="41" xfId="0" applyFont="1" applyFill="1" applyBorder="1" applyAlignment="1">
      <alignment horizontal="center"/>
    </xf>
    <xf numFmtId="0" fontId="10" fillId="2" borderId="33" xfId="0" applyFont="1" applyFill="1" applyBorder="1"/>
    <xf numFmtId="0" fontId="10" fillId="2" borderId="35" xfId="0" applyFont="1" applyFill="1" applyBorder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indent="15"/>
    </xf>
    <xf numFmtId="0" fontId="0" fillId="3" borderId="0" xfId="0" applyFont="1" applyFill="1"/>
    <xf numFmtId="0" fontId="0" fillId="0" borderId="72" xfId="0" applyFont="1" applyFill="1" applyBorder="1"/>
    <xf numFmtId="0" fontId="4" fillId="0" borderId="73" xfId="0" applyFont="1" applyFill="1" applyBorder="1"/>
    <xf numFmtId="0" fontId="0" fillId="0" borderId="73" xfId="0" applyFont="1" applyFill="1" applyBorder="1"/>
    <xf numFmtId="166" fontId="4" fillId="0" borderId="75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3" fontId="13" fillId="0" borderId="0" xfId="0" applyNumberFormat="1" applyFont="1" applyFill="1" applyBorder="1"/>
    <xf numFmtId="0" fontId="15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166" fontId="15" fillId="0" borderId="75" xfId="0" applyNumberFormat="1" applyFont="1" applyFill="1" applyBorder="1" applyAlignment="1">
      <alignment horizontal="center"/>
    </xf>
    <xf numFmtId="3" fontId="4" fillId="0" borderId="78" xfId="0" applyNumberFormat="1" applyFont="1" applyFill="1" applyBorder="1" applyAlignment="1">
      <alignment horizontal="right"/>
    </xf>
    <xf numFmtId="3" fontId="4" fillId="0" borderId="79" xfId="0" applyNumberFormat="1" applyFont="1" applyFill="1" applyBorder="1" applyAlignment="1">
      <alignment horizontal="right"/>
    </xf>
    <xf numFmtId="3" fontId="10" fillId="0" borderId="79" xfId="0" applyNumberFormat="1" applyFont="1" applyFill="1" applyBorder="1" applyAlignment="1">
      <alignment horizontal="right"/>
    </xf>
    <xf numFmtId="3" fontId="4" fillId="0" borderId="79" xfId="2" applyNumberFormat="1" applyFont="1" applyFill="1" applyBorder="1" applyAlignment="1" applyProtection="1">
      <alignment horizontal="right"/>
    </xf>
    <xf numFmtId="3" fontId="2" fillId="0" borderId="79" xfId="2" applyNumberFormat="1" applyFont="1" applyFill="1" applyBorder="1" applyAlignment="1" applyProtection="1">
      <alignment horizontal="right"/>
    </xf>
    <xf numFmtId="3" fontId="13" fillId="0" borderId="32" xfId="0" applyNumberFormat="1" applyFont="1" applyFill="1" applyBorder="1" applyAlignment="1">
      <alignment horizontal="right"/>
    </xf>
    <xf numFmtId="3" fontId="10" fillId="0" borderId="78" xfId="0" applyNumberFormat="1" applyFont="1" applyFill="1" applyBorder="1" applyAlignment="1">
      <alignment horizontal="right"/>
    </xf>
    <xf numFmtId="3" fontId="10" fillId="0" borderId="80" xfId="0" applyNumberFormat="1" applyFont="1" applyFill="1" applyBorder="1" applyAlignment="1">
      <alignment horizontal="right"/>
    </xf>
    <xf numFmtId="3" fontId="10" fillId="0" borderId="81" xfId="0" applyNumberFormat="1" applyFont="1" applyFill="1" applyBorder="1" applyAlignment="1">
      <alignment horizontal="right"/>
    </xf>
    <xf numFmtId="3" fontId="10" fillId="0" borderId="82" xfId="0" applyNumberFormat="1" applyFont="1" applyFill="1" applyBorder="1" applyAlignment="1">
      <alignment horizontal="right"/>
    </xf>
    <xf numFmtId="3" fontId="10" fillId="0" borderId="83" xfId="0" applyNumberFormat="1" applyFont="1" applyFill="1" applyBorder="1" applyAlignment="1">
      <alignment horizontal="right"/>
    </xf>
    <xf numFmtId="3" fontId="10" fillId="0" borderId="84" xfId="0" applyNumberFormat="1" applyFont="1" applyFill="1" applyBorder="1" applyAlignment="1">
      <alignment horizontal="right"/>
    </xf>
    <xf numFmtId="3" fontId="4" fillId="0" borderId="85" xfId="0" applyNumberFormat="1" applyFont="1" applyFill="1" applyBorder="1" applyAlignment="1">
      <alignment horizontal="right"/>
    </xf>
    <xf numFmtId="3" fontId="10" fillId="0" borderId="86" xfId="0" applyNumberFormat="1" applyFont="1" applyFill="1" applyBorder="1" applyAlignment="1">
      <alignment horizontal="right"/>
    </xf>
    <xf numFmtId="3" fontId="10" fillId="0" borderId="54" xfId="0" applyNumberFormat="1" applyFont="1" applyFill="1" applyBorder="1" applyAlignment="1">
      <alignment horizontal="right"/>
    </xf>
    <xf numFmtId="3" fontId="2" fillId="0" borderId="1" xfId="2" applyNumberFormat="1" applyFont="1" applyFill="1" applyBorder="1" applyAlignment="1" applyProtection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4" fillId="0" borderId="87" xfId="0" quotePrefix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center" vertical="center" wrapText="1"/>
    </xf>
    <xf numFmtId="4" fontId="5" fillId="0" borderId="93" xfId="0" applyNumberFormat="1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4" fillId="0" borderId="91" xfId="0" quotePrefix="1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/>
    <xf numFmtId="0" fontId="12" fillId="2" borderId="0" xfId="0" applyFont="1" applyFill="1" applyBorder="1"/>
    <xf numFmtId="0" fontId="16" fillId="3" borderId="0" xfId="0" applyFont="1" applyFill="1"/>
    <xf numFmtId="0" fontId="6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66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left"/>
    </xf>
    <xf numFmtId="0" fontId="4" fillId="0" borderId="74" xfId="0" applyFont="1" applyFill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3" fontId="4" fillId="0" borderId="4" xfId="2" applyNumberFormat="1" applyFont="1" applyFill="1" applyBorder="1" applyAlignment="1" applyProtection="1">
      <alignment horizontal="right"/>
    </xf>
    <xf numFmtId="3" fontId="2" fillId="0" borderId="4" xfId="2" applyNumberFormat="1" applyFont="1" applyFill="1" applyBorder="1" applyAlignment="1" applyProtection="1">
      <alignment horizontal="right"/>
    </xf>
    <xf numFmtId="3" fontId="15" fillId="0" borderId="4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/>
    <xf numFmtId="0" fontId="10" fillId="0" borderId="96" xfId="0" applyFont="1" applyFill="1" applyBorder="1"/>
    <xf numFmtId="3" fontId="10" fillId="0" borderId="67" xfId="0" applyNumberFormat="1" applyFont="1" applyFill="1" applyBorder="1" applyAlignment="1">
      <alignment horizontal="right"/>
    </xf>
    <xf numFmtId="3" fontId="12" fillId="2" borderId="0" xfId="0" applyNumberFormat="1" applyFont="1" applyFill="1" applyBorder="1"/>
    <xf numFmtId="3" fontId="4" fillId="0" borderId="13" xfId="0" applyNumberFormat="1" applyFont="1" applyFill="1" applyBorder="1" applyAlignment="1">
      <alignment horizontal="right"/>
    </xf>
    <xf numFmtId="3" fontId="13" fillId="0" borderId="4" xfId="0" applyNumberFormat="1" applyFont="1" applyFill="1" applyBorder="1" applyAlignment="1">
      <alignment horizontal="right"/>
    </xf>
    <xf numFmtId="3" fontId="4" fillId="3" borderId="1" xfId="2" applyNumberFormat="1" applyFont="1" applyFill="1" applyBorder="1" applyAlignment="1" applyProtection="1">
      <alignment horizontal="right"/>
    </xf>
    <xf numFmtId="3" fontId="4" fillId="3" borderId="4" xfId="2" applyNumberFormat="1" applyFont="1" applyFill="1" applyBorder="1" applyAlignment="1" applyProtection="1">
      <alignment horizontal="right"/>
    </xf>
    <xf numFmtId="3" fontId="4" fillId="3" borderId="79" xfId="2" applyNumberFormat="1" applyFont="1" applyFill="1" applyBorder="1" applyAlignment="1" applyProtection="1">
      <alignment horizontal="right"/>
    </xf>
    <xf numFmtId="0" fontId="10" fillId="3" borderId="0" xfId="0" applyFont="1" applyFill="1" applyBorder="1"/>
    <xf numFmtId="3" fontId="10" fillId="3" borderId="1" xfId="0" applyNumberFormat="1" applyFont="1" applyFill="1" applyBorder="1" applyAlignment="1">
      <alignment horizontal="right"/>
    </xf>
    <xf numFmtId="3" fontId="10" fillId="3" borderId="4" xfId="0" applyNumberFormat="1" applyFont="1" applyFill="1" applyBorder="1" applyAlignment="1">
      <alignment horizontal="right"/>
    </xf>
    <xf numFmtId="3" fontId="10" fillId="3" borderId="0" xfId="0" applyNumberFormat="1" applyFont="1" applyFill="1" applyBorder="1"/>
    <xf numFmtId="0" fontId="10" fillId="0" borderId="27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10" fillId="0" borderId="69" xfId="0" applyFont="1" applyFill="1" applyBorder="1" applyAlignment="1">
      <alignment horizontal="center"/>
    </xf>
    <xf numFmtId="0" fontId="10" fillId="0" borderId="70" xfId="0" applyFont="1" applyFill="1" applyBorder="1" applyAlignment="1">
      <alignment horizontal="center"/>
    </xf>
    <xf numFmtId="0" fontId="10" fillId="0" borderId="71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10" fillId="0" borderId="30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left"/>
    </xf>
    <xf numFmtId="0" fontId="10" fillId="0" borderId="52" xfId="0" applyFont="1" applyFill="1" applyBorder="1" applyAlignment="1">
      <alignment horizontal="left"/>
    </xf>
    <xf numFmtId="0" fontId="10" fillId="0" borderId="56" xfId="0" applyFont="1" applyFill="1" applyBorder="1" applyAlignment="1">
      <alignment horizontal="left"/>
    </xf>
    <xf numFmtId="0" fontId="10" fillId="0" borderId="57" xfId="0" applyFont="1" applyFill="1" applyBorder="1" applyAlignment="1">
      <alignment horizontal="left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left"/>
    </xf>
    <xf numFmtId="0" fontId="4" fillId="0" borderId="74" xfId="0" applyFont="1" applyFill="1" applyBorder="1" applyAlignment="1">
      <alignment horizontal="center"/>
    </xf>
    <xf numFmtId="0" fontId="4" fillId="0" borderId="77" xfId="0" applyFont="1" applyFill="1" applyBorder="1" applyAlignment="1">
      <alignment horizontal="center"/>
    </xf>
    <xf numFmtId="0" fontId="4" fillId="0" borderId="76" xfId="0" applyFont="1" applyFill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0" fillId="0" borderId="77" xfId="0" applyFont="1" applyFill="1" applyBorder="1" applyAlignment="1">
      <alignment horizontal="center"/>
    </xf>
    <xf numFmtId="0" fontId="0" fillId="0" borderId="7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8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left"/>
    </xf>
    <xf numFmtId="0" fontId="13" fillId="0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3">
    <cellStyle name="AFE" xfId="1"/>
    <cellStyle name="Comma" xfId="2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6"/>
  <sheetViews>
    <sheetView tabSelected="1" topLeftCell="B1" workbookViewId="0">
      <selection activeCell="F6" sqref="F6"/>
    </sheetView>
  </sheetViews>
  <sheetFormatPr defaultColWidth="8.85546875" defaultRowHeight="15" x14ac:dyDescent="0.25"/>
  <cols>
    <col min="1" max="1" width="1.85546875" style="108" hidden="1" customWidth="1"/>
    <col min="2" max="2" width="1.7109375" style="108" customWidth="1"/>
    <col min="3" max="3" width="2.28515625" style="108" customWidth="1"/>
    <col min="4" max="4" width="3.7109375" style="108" customWidth="1"/>
    <col min="5" max="5" width="3.42578125" style="108" customWidth="1"/>
    <col min="6" max="6" width="38.7109375" style="108" customWidth="1"/>
    <col min="7" max="7" width="4.7109375" style="109" customWidth="1"/>
    <col min="8" max="8" width="9.42578125" style="42" customWidth="1"/>
    <col min="9" max="9" width="9.42578125" style="76" customWidth="1"/>
    <col min="10" max="10" width="9.42578125" style="76" hidden="1" customWidth="1"/>
    <col min="11" max="12" width="7.140625" style="42" customWidth="1"/>
    <col min="13" max="13" width="8.28515625" style="42" customWidth="1"/>
    <col min="14" max="14" width="0.140625" style="42" customWidth="1"/>
    <col min="15" max="15" width="9.7109375" style="42" customWidth="1"/>
    <col min="16" max="16" width="7" style="42" hidden="1" customWidth="1"/>
    <col min="17" max="28" width="0" style="42" hidden="1" customWidth="1"/>
    <col min="29" max="29" width="11.140625" style="42" customWidth="1"/>
    <col min="30" max="30" width="3.28515625" style="42" customWidth="1"/>
    <col min="31" max="31" width="9.28515625" style="42" customWidth="1"/>
    <col min="32" max="32" width="8.85546875" style="42"/>
    <col min="33" max="212" width="8.85546875" style="108"/>
    <col min="213" max="213" width="0" style="108" hidden="1" customWidth="1"/>
    <col min="214" max="214" width="2.7109375" style="108" customWidth="1"/>
    <col min="215" max="215" width="3" style="108" customWidth="1"/>
    <col min="216" max="216" width="3.7109375" style="108" customWidth="1"/>
    <col min="217" max="217" width="3.42578125" style="108" customWidth="1"/>
    <col min="218" max="218" width="45.28515625" style="108" customWidth="1"/>
    <col min="219" max="219" width="7.42578125" style="108" customWidth="1"/>
    <col min="220" max="221" width="10.42578125" style="108" customWidth="1"/>
    <col min="222" max="222" width="7.28515625" style="108" customWidth="1"/>
    <col min="223" max="223" width="7.42578125" style="108" customWidth="1"/>
    <col min="224" max="224" width="6.7109375" style="108" customWidth="1"/>
    <col min="225" max="225" width="8.85546875" style="108" customWidth="1"/>
    <col min="226" max="468" width="8.85546875" style="108"/>
    <col min="469" max="469" width="0" style="108" hidden="1" customWidth="1"/>
    <col min="470" max="470" width="2.7109375" style="108" customWidth="1"/>
    <col min="471" max="471" width="3" style="108" customWidth="1"/>
    <col min="472" max="472" width="3.7109375" style="108" customWidth="1"/>
    <col min="473" max="473" width="3.42578125" style="108" customWidth="1"/>
    <col min="474" max="474" width="45.28515625" style="108" customWidth="1"/>
    <col min="475" max="475" width="7.42578125" style="108" customWidth="1"/>
    <col min="476" max="477" width="10.42578125" style="108" customWidth="1"/>
    <col min="478" max="478" width="7.28515625" style="108" customWidth="1"/>
    <col min="479" max="479" width="7.42578125" style="108" customWidth="1"/>
    <col min="480" max="480" width="6.7109375" style="108" customWidth="1"/>
    <col min="481" max="481" width="8.85546875" style="108" customWidth="1"/>
    <col min="482" max="724" width="8.85546875" style="108"/>
    <col min="725" max="725" width="0" style="108" hidden="1" customWidth="1"/>
    <col min="726" max="726" width="2.7109375" style="108" customWidth="1"/>
    <col min="727" max="727" width="3" style="108" customWidth="1"/>
    <col min="728" max="728" width="3.7109375" style="108" customWidth="1"/>
    <col min="729" max="729" width="3.42578125" style="108" customWidth="1"/>
    <col min="730" max="730" width="45.28515625" style="108" customWidth="1"/>
    <col min="731" max="731" width="7.42578125" style="108" customWidth="1"/>
    <col min="732" max="733" width="10.42578125" style="108" customWidth="1"/>
    <col min="734" max="734" width="7.28515625" style="108" customWidth="1"/>
    <col min="735" max="735" width="7.42578125" style="108" customWidth="1"/>
    <col min="736" max="736" width="6.7109375" style="108" customWidth="1"/>
    <col min="737" max="737" width="8.85546875" style="108" customWidth="1"/>
    <col min="738" max="980" width="8.85546875" style="108"/>
    <col min="981" max="981" width="0" style="108" hidden="1" customWidth="1"/>
    <col min="982" max="982" width="2.7109375" style="108" customWidth="1"/>
    <col min="983" max="983" width="3" style="108" customWidth="1"/>
    <col min="984" max="984" width="3.7109375" style="108" customWidth="1"/>
    <col min="985" max="985" width="3.42578125" style="108" customWidth="1"/>
    <col min="986" max="986" width="45.28515625" style="108" customWidth="1"/>
    <col min="987" max="987" width="7.42578125" style="108" customWidth="1"/>
    <col min="988" max="989" width="10.42578125" style="108" customWidth="1"/>
    <col min="990" max="990" width="7.28515625" style="108" customWidth="1"/>
    <col min="991" max="991" width="7.42578125" style="108" customWidth="1"/>
    <col min="992" max="992" width="6.7109375" style="108" customWidth="1"/>
    <col min="993" max="993" width="8.85546875" style="108" customWidth="1"/>
    <col min="994" max="1236" width="8.85546875" style="108"/>
    <col min="1237" max="1237" width="0" style="108" hidden="1" customWidth="1"/>
    <col min="1238" max="1238" width="2.7109375" style="108" customWidth="1"/>
    <col min="1239" max="1239" width="3" style="108" customWidth="1"/>
    <col min="1240" max="1240" width="3.7109375" style="108" customWidth="1"/>
    <col min="1241" max="1241" width="3.42578125" style="108" customWidth="1"/>
    <col min="1242" max="1242" width="45.28515625" style="108" customWidth="1"/>
    <col min="1243" max="1243" width="7.42578125" style="108" customWidth="1"/>
    <col min="1244" max="1245" width="10.42578125" style="108" customWidth="1"/>
    <col min="1246" max="1246" width="7.28515625" style="108" customWidth="1"/>
    <col min="1247" max="1247" width="7.42578125" style="108" customWidth="1"/>
    <col min="1248" max="1248" width="6.7109375" style="108" customWidth="1"/>
    <col min="1249" max="1249" width="8.85546875" style="108" customWidth="1"/>
    <col min="1250" max="1492" width="8.85546875" style="108"/>
    <col min="1493" max="1493" width="0" style="108" hidden="1" customWidth="1"/>
    <col min="1494" max="1494" width="2.7109375" style="108" customWidth="1"/>
    <col min="1495" max="1495" width="3" style="108" customWidth="1"/>
    <col min="1496" max="1496" width="3.7109375" style="108" customWidth="1"/>
    <col min="1497" max="1497" width="3.42578125" style="108" customWidth="1"/>
    <col min="1498" max="1498" width="45.28515625" style="108" customWidth="1"/>
    <col min="1499" max="1499" width="7.42578125" style="108" customWidth="1"/>
    <col min="1500" max="1501" width="10.42578125" style="108" customWidth="1"/>
    <col min="1502" max="1502" width="7.28515625" style="108" customWidth="1"/>
    <col min="1503" max="1503" width="7.42578125" style="108" customWidth="1"/>
    <col min="1504" max="1504" width="6.7109375" style="108" customWidth="1"/>
    <col min="1505" max="1505" width="8.85546875" style="108" customWidth="1"/>
    <col min="1506" max="1748" width="8.85546875" style="108"/>
    <col min="1749" max="1749" width="0" style="108" hidden="1" customWidth="1"/>
    <col min="1750" max="1750" width="2.7109375" style="108" customWidth="1"/>
    <col min="1751" max="1751" width="3" style="108" customWidth="1"/>
    <col min="1752" max="1752" width="3.7109375" style="108" customWidth="1"/>
    <col min="1753" max="1753" width="3.42578125" style="108" customWidth="1"/>
    <col min="1754" max="1754" width="45.28515625" style="108" customWidth="1"/>
    <col min="1755" max="1755" width="7.42578125" style="108" customWidth="1"/>
    <col min="1756" max="1757" width="10.42578125" style="108" customWidth="1"/>
    <col min="1758" max="1758" width="7.28515625" style="108" customWidth="1"/>
    <col min="1759" max="1759" width="7.42578125" style="108" customWidth="1"/>
    <col min="1760" max="1760" width="6.7109375" style="108" customWidth="1"/>
    <col min="1761" max="1761" width="8.85546875" style="108" customWidth="1"/>
    <col min="1762" max="2004" width="8.85546875" style="108"/>
    <col min="2005" max="2005" width="0" style="108" hidden="1" customWidth="1"/>
    <col min="2006" max="2006" width="2.7109375" style="108" customWidth="1"/>
    <col min="2007" max="2007" width="3" style="108" customWidth="1"/>
    <col min="2008" max="2008" width="3.7109375" style="108" customWidth="1"/>
    <col min="2009" max="2009" width="3.42578125" style="108" customWidth="1"/>
    <col min="2010" max="2010" width="45.28515625" style="108" customWidth="1"/>
    <col min="2011" max="2011" width="7.42578125" style="108" customWidth="1"/>
    <col min="2012" max="2013" width="10.42578125" style="108" customWidth="1"/>
    <col min="2014" max="2014" width="7.28515625" style="108" customWidth="1"/>
    <col min="2015" max="2015" width="7.42578125" style="108" customWidth="1"/>
    <col min="2016" max="2016" width="6.7109375" style="108" customWidth="1"/>
    <col min="2017" max="2017" width="8.85546875" style="108" customWidth="1"/>
    <col min="2018" max="2260" width="8.85546875" style="108"/>
    <col min="2261" max="2261" width="0" style="108" hidden="1" customWidth="1"/>
    <col min="2262" max="2262" width="2.7109375" style="108" customWidth="1"/>
    <col min="2263" max="2263" width="3" style="108" customWidth="1"/>
    <col min="2264" max="2264" width="3.7109375" style="108" customWidth="1"/>
    <col min="2265" max="2265" width="3.42578125" style="108" customWidth="1"/>
    <col min="2266" max="2266" width="45.28515625" style="108" customWidth="1"/>
    <col min="2267" max="2267" width="7.42578125" style="108" customWidth="1"/>
    <col min="2268" max="2269" width="10.42578125" style="108" customWidth="1"/>
    <col min="2270" max="2270" width="7.28515625" style="108" customWidth="1"/>
    <col min="2271" max="2271" width="7.42578125" style="108" customWidth="1"/>
    <col min="2272" max="2272" width="6.7109375" style="108" customWidth="1"/>
    <col min="2273" max="2273" width="8.85546875" style="108" customWidth="1"/>
    <col min="2274" max="2516" width="8.85546875" style="108"/>
    <col min="2517" max="2517" width="0" style="108" hidden="1" customWidth="1"/>
    <col min="2518" max="2518" width="2.7109375" style="108" customWidth="1"/>
    <col min="2519" max="2519" width="3" style="108" customWidth="1"/>
    <col min="2520" max="2520" width="3.7109375" style="108" customWidth="1"/>
    <col min="2521" max="2521" width="3.42578125" style="108" customWidth="1"/>
    <col min="2522" max="2522" width="45.28515625" style="108" customWidth="1"/>
    <col min="2523" max="2523" width="7.42578125" style="108" customWidth="1"/>
    <col min="2524" max="2525" width="10.42578125" style="108" customWidth="1"/>
    <col min="2526" max="2526" width="7.28515625" style="108" customWidth="1"/>
    <col min="2527" max="2527" width="7.42578125" style="108" customWidth="1"/>
    <col min="2528" max="2528" width="6.7109375" style="108" customWidth="1"/>
    <col min="2529" max="2529" width="8.85546875" style="108" customWidth="1"/>
    <col min="2530" max="2772" width="8.85546875" style="108"/>
    <col min="2773" max="2773" width="0" style="108" hidden="1" customWidth="1"/>
    <col min="2774" max="2774" width="2.7109375" style="108" customWidth="1"/>
    <col min="2775" max="2775" width="3" style="108" customWidth="1"/>
    <col min="2776" max="2776" width="3.7109375" style="108" customWidth="1"/>
    <col min="2777" max="2777" width="3.42578125" style="108" customWidth="1"/>
    <col min="2778" max="2778" width="45.28515625" style="108" customWidth="1"/>
    <col min="2779" max="2779" width="7.42578125" style="108" customWidth="1"/>
    <col min="2780" max="2781" width="10.42578125" style="108" customWidth="1"/>
    <col min="2782" max="2782" width="7.28515625" style="108" customWidth="1"/>
    <col min="2783" max="2783" width="7.42578125" style="108" customWidth="1"/>
    <col min="2784" max="2784" width="6.7109375" style="108" customWidth="1"/>
    <col min="2785" max="2785" width="8.85546875" style="108" customWidth="1"/>
    <col min="2786" max="3028" width="8.85546875" style="108"/>
    <col min="3029" max="3029" width="0" style="108" hidden="1" customWidth="1"/>
    <col min="3030" max="3030" width="2.7109375" style="108" customWidth="1"/>
    <col min="3031" max="3031" width="3" style="108" customWidth="1"/>
    <col min="3032" max="3032" width="3.7109375" style="108" customWidth="1"/>
    <col min="3033" max="3033" width="3.42578125" style="108" customWidth="1"/>
    <col min="3034" max="3034" width="45.28515625" style="108" customWidth="1"/>
    <col min="3035" max="3035" width="7.42578125" style="108" customWidth="1"/>
    <col min="3036" max="3037" width="10.42578125" style="108" customWidth="1"/>
    <col min="3038" max="3038" width="7.28515625" style="108" customWidth="1"/>
    <col min="3039" max="3039" width="7.42578125" style="108" customWidth="1"/>
    <col min="3040" max="3040" width="6.7109375" style="108" customWidth="1"/>
    <col min="3041" max="3041" width="8.85546875" style="108" customWidth="1"/>
    <col min="3042" max="3284" width="8.85546875" style="108"/>
    <col min="3285" max="3285" width="0" style="108" hidden="1" customWidth="1"/>
    <col min="3286" max="3286" width="2.7109375" style="108" customWidth="1"/>
    <col min="3287" max="3287" width="3" style="108" customWidth="1"/>
    <col min="3288" max="3288" width="3.7109375" style="108" customWidth="1"/>
    <col min="3289" max="3289" width="3.42578125" style="108" customWidth="1"/>
    <col min="3290" max="3290" width="45.28515625" style="108" customWidth="1"/>
    <col min="3291" max="3291" width="7.42578125" style="108" customWidth="1"/>
    <col min="3292" max="3293" width="10.42578125" style="108" customWidth="1"/>
    <col min="3294" max="3294" width="7.28515625" style="108" customWidth="1"/>
    <col min="3295" max="3295" width="7.42578125" style="108" customWidth="1"/>
    <col min="3296" max="3296" width="6.7109375" style="108" customWidth="1"/>
    <col min="3297" max="3297" width="8.85546875" style="108" customWidth="1"/>
    <col min="3298" max="3540" width="8.85546875" style="108"/>
    <col min="3541" max="3541" width="0" style="108" hidden="1" customWidth="1"/>
    <col min="3542" max="3542" width="2.7109375" style="108" customWidth="1"/>
    <col min="3543" max="3543" width="3" style="108" customWidth="1"/>
    <col min="3544" max="3544" width="3.7109375" style="108" customWidth="1"/>
    <col min="3545" max="3545" width="3.42578125" style="108" customWidth="1"/>
    <col min="3546" max="3546" width="45.28515625" style="108" customWidth="1"/>
    <col min="3547" max="3547" width="7.42578125" style="108" customWidth="1"/>
    <col min="3548" max="3549" width="10.42578125" style="108" customWidth="1"/>
    <col min="3550" max="3550" width="7.28515625" style="108" customWidth="1"/>
    <col min="3551" max="3551" width="7.42578125" style="108" customWidth="1"/>
    <col min="3552" max="3552" width="6.7109375" style="108" customWidth="1"/>
    <col min="3553" max="3553" width="8.85546875" style="108" customWidth="1"/>
    <col min="3554" max="3796" width="8.85546875" style="108"/>
    <col min="3797" max="3797" width="0" style="108" hidden="1" customWidth="1"/>
    <col min="3798" max="3798" width="2.7109375" style="108" customWidth="1"/>
    <col min="3799" max="3799" width="3" style="108" customWidth="1"/>
    <col min="3800" max="3800" width="3.7109375" style="108" customWidth="1"/>
    <col min="3801" max="3801" width="3.42578125" style="108" customWidth="1"/>
    <col min="3802" max="3802" width="45.28515625" style="108" customWidth="1"/>
    <col min="3803" max="3803" width="7.42578125" style="108" customWidth="1"/>
    <col min="3804" max="3805" width="10.42578125" style="108" customWidth="1"/>
    <col min="3806" max="3806" width="7.28515625" style="108" customWidth="1"/>
    <col min="3807" max="3807" width="7.42578125" style="108" customWidth="1"/>
    <col min="3808" max="3808" width="6.7109375" style="108" customWidth="1"/>
    <col min="3809" max="3809" width="8.85546875" style="108" customWidth="1"/>
    <col min="3810" max="4052" width="8.85546875" style="108"/>
    <col min="4053" max="4053" width="0" style="108" hidden="1" customWidth="1"/>
    <col min="4054" max="4054" width="2.7109375" style="108" customWidth="1"/>
    <col min="4055" max="4055" width="3" style="108" customWidth="1"/>
    <col min="4056" max="4056" width="3.7109375" style="108" customWidth="1"/>
    <col min="4057" max="4057" width="3.42578125" style="108" customWidth="1"/>
    <col min="4058" max="4058" width="45.28515625" style="108" customWidth="1"/>
    <col min="4059" max="4059" width="7.42578125" style="108" customWidth="1"/>
    <col min="4060" max="4061" width="10.42578125" style="108" customWidth="1"/>
    <col min="4062" max="4062" width="7.28515625" style="108" customWidth="1"/>
    <col min="4063" max="4063" width="7.42578125" style="108" customWidth="1"/>
    <col min="4064" max="4064" width="6.7109375" style="108" customWidth="1"/>
    <col min="4065" max="4065" width="8.85546875" style="108" customWidth="1"/>
    <col min="4066" max="4308" width="8.85546875" style="108"/>
    <col min="4309" max="4309" width="0" style="108" hidden="1" customWidth="1"/>
    <col min="4310" max="4310" width="2.7109375" style="108" customWidth="1"/>
    <col min="4311" max="4311" width="3" style="108" customWidth="1"/>
    <col min="4312" max="4312" width="3.7109375" style="108" customWidth="1"/>
    <col min="4313" max="4313" width="3.42578125" style="108" customWidth="1"/>
    <col min="4314" max="4314" width="45.28515625" style="108" customWidth="1"/>
    <col min="4315" max="4315" width="7.42578125" style="108" customWidth="1"/>
    <col min="4316" max="4317" width="10.42578125" style="108" customWidth="1"/>
    <col min="4318" max="4318" width="7.28515625" style="108" customWidth="1"/>
    <col min="4319" max="4319" width="7.42578125" style="108" customWidth="1"/>
    <col min="4320" max="4320" width="6.7109375" style="108" customWidth="1"/>
    <col min="4321" max="4321" width="8.85546875" style="108" customWidth="1"/>
    <col min="4322" max="4564" width="8.85546875" style="108"/>
    <col min="4565" max="4565" width="0" style="108" hidden="1" customWidth="1"/>
    <col min="4566" max="4566" width="2.7109375" style="108" customWidth="1"/>
    <col min="4567" max="4567" width="3" style="108" customWidth="1"/>
    <col min="4568" max="4568" width="3.7109375" style="108" customWidth="1"/>
    <col min="4569" max="4569" width="3.42578125" style="108" customWidth="1"/>
    <col min="4570" max="4570" width="45.28515625" style="108" customWidth="1"/>
    <col min="4571" max="4571" width="7.42578125" style="108" customWidth="1"/>
    <col min="4572" max="4573" width="10.42578125" style="108" customWidth="1"/>
    <col min="4574" max="4574" width="7.28515625" style="108" customWidth="1"/>
    <col min="4575" max="4575" width="7.42578125" style="108" customWidth="1"/>
    <col min="4576" max="4576" width="6.7109375" style="108" customWidth="1"/>
    <col min="4577" max="4577" width="8.85546875" style="108" customWidth="1"/>
    <col min="4578" max="4820" width="8.85546875" style="108"/>
    <col min="4821" max="4821" width="0" style="108" hidden="1" customWidth="1"/>
    <col min="4822" max="4822" width="2.7109375" style="108" customWidth="1"/>
    <col min="4823" max="4823" width="3" style="108" customWidth="1"/>
    <col min="4824" max="4824" width="3.7109375" style="108" customWidth="1"/>
    <col min="4825" max="4825" width="3.42578125" style="108" customWidth="1"/>
    <col min="4826" max="4826" width="45.28515625" style="108" customWidth="1"/>
    <col min="4827" max="4827" width="7.42578125" style="108" customWidth="1"/>
    <col min="4828" max="4829" width="10.42578125" style="108" customWidth="1"/>
    <col min="4830" max="4830" width="7.28515625" style="108" customWidth="1"/>
    <col min="4831" max="4831" width="7.42578125" style="108" customWidth="1"/>
    <col min="4832" max="4832" width="6.7109375" style="108" customWidth="1"/>
    <col min="4833" max="4833" width="8.85546875" style="108" customWidth="1"/>
    <col min="4834" max="5076" width="8.85546875" style="108"/>
    <col min="5077" max="5077" width="0" style="108" hidden="1" customWidth="1"/>
    <col min="5078" max="5078" width="2.7109375" style="108" customWidth="1"/>
    <col min="5079" max="5079" width="3" style="108" customWidth="1"/>
    <col min="5080" max="5080" width="3.7109375" style="108" customWidth="1"/>
    <col min="5081" max="5081" width="3.42578125" style="108" customWidth="1"/>
    <col min="5082" max="5082" width="45.28515625" style="108" customWidth="1"/>
    <col min="5083" max="5083" width="7.42578125" style="108" customWidth="1"/>
    <col min="5084" max="5085" width="10.42578125" style="108" customWidth="1"/>
    <col min="5086" max="5086" width="7.28515625" style="108" customWidth="1"/>
    <col min="5087" max="5087" width="7.42578125" style="108" customWidth="1"/>
    <col min="5088" max="5088" width="6.7109375" style="108" customWidth="1"/>
    <col min="5089" max="5089" width="8.85546875" style="108" customWidth="1"/>
    <col min="5090" max="5332" width="8.85546875" style="108"/>
    <col min="5333" max="5333" width="0" style="108" hidden="1" customWidth="1"/>
    <col min="5334" max="5334" width="2.7109375" style="108" customWidth="1"/>
    <col min="5335" max="5335" width="3" style="108" customWidth="1"/>
    <col min="5336" max="5336" width="3.7109375" style="108" customWidth="1"/>
    <col min="5337" max="5337" width="3.42578125" style="108" customWidth="1"/>
    <col min="5338" max="5338" width="45.28515625" style="108" customWidth="1"/>
    <col min="5339" max="5339" width="7.42578125" style="108" customWidth="1"/>
    <col min="5340" max="5341" width="10.42578125" style="108" customWidth="1"/>
    <col min="5342" max="5342" width="7.28515625" style="108" customWidth="1"/>
    <col min="5343" max="5343" width="7.42578125" style="108" customWidth="1"/>
    <col min="5344" max="5344" width="6.7109375" style="108" customWidth="1"/>
    <col min="5345" max="5345" width="8.85546875" style="108" customWidth="1"/>
    <col min="5346" max="5588" width="8.85546875" style="108"/>
    <col min="5589" max="5589" width="0" style="108" hidden="1" customWidth="1"/>
    <col min="5590" max="5590" width="2.7109375" style="108" customWidth="1"/>
    <col min="5591" max="5591" width="3" style="108" customWidth="1"/>
    <col min="5592" max="5592" width="3.7109375" style="108" customWidth="1"/>
    <col min="5593" max="5593" width="3.42578125" style="108" customWidth="1"/>
    <col min="5594" max="5594" width="45.28515625" style="108" customWidth="1"/>
    <col min="5595" max="5595" width="7.42578125" style="108" customWidth="1"/>
    <col min="5596" max="5597" width="10.42578125" style="108" customWidth="1"/>
    <col min="5598" max="5598" width="7.28515625" style="108" customWidth="1"/>
    <col min="5599" max="5599" width="7.42578125" style="108" customWidth="1"/>
    <col min="5600" max="5600" width="6.7109375" style="108" customWidth="1"/>
    <col min="5601" max="5601" width="8.85546875" style="108" customWidth="1"/>
    <col min="5602" max="5844" width="8.85546875" style="108"/>
    <col min="5845" max="5845" width="0" style="108" hidden="1" customWidth="1"/>
    <col min="5846" max="5846" width="2.7109375" style="108" customWidth="1"/>
    <col min="5847" max="5847" width="3" style="108" customWidth="1"/>
    <col min="5848" max="5848" width="3.7109375" style="108" customWidth="1"/>
    <col min="5849" max="5849" width="3.42578125" style="108" customWidth="1"/>
    <col min="5850" max="5850" width="45.28515625" style="108" customWidth="1"/>
    <col min="5851" max="5851" width="7.42578125" style="108" customWidth="1"/>
    <col min="5852" max="5853" width="10.42578125" style="108" customWidth="1"/>
    <col min="5854" max="5854" width="7.28515625" style="108" customWidth="1"/>
    <col min="5855" max="5855" width="7.42578125" style="108" customWidth="1"/>
    <col min="5856" max="5856" width="6.7109375" style="108" customWidth="1"/>
    <col min="5857" max="5857" width="8.85546875" style="108" customWidth="1"/>
    <col min="5858" max="6100" width="8.85546875" style="108"/>
    <col min="6101" max="6101" width="0" style="108" hidden="1" customWidth="1"/>
    <col min="6102" max="6102" width="2.7109375" style="108" customWidth="1"/>
    <col min="6103" max="6103" width="3" style="108" customWidth="1"/>
    <col min="6104" max="6104" width="3.7109375" style="108" customWidth="1"/>
    <col min="6105" max="6105" width="3.42578125" style="108" customWidth="1"/>
    <col min="6106" max="6106" width="45.28515625" style="108" customWidth="1"/>
    <col min="6107" max="6107" width="7.42578125" style="108" customWidth="1"/>
    <col min="6108" max="6109" width="10.42578125" style="108" customWidth="1"/>
    <col min="6110" max="6110" width="7.28515625" style="108" customWidth="1"/>
    <col min="6111" max="6111" width="7.42578125" style="108" customWidth="1"/>
    <col min="6112" max="6112" width="6.7109375" style="108" customWidth="1"/>
    <col min="6113" max="6113" width="8.85546875" style="108" customWidth="1"/>
    <col min="6114" max="6356" width="8.85546875" style="108"/>
    <col min="6357" max="6357" width="0" style="108" hidden="1" customWidth="1"/>
    <col min="6358" max="6358" width="2.7109375" style="108" customWidth="1"/>
    <col min="6359" max="6359" width="3" style="108" customWidth="1"/>
    <col min="6360" max="6360" width="3.7109375" style="108" customWidth="1"/>
    <col min="6361" max="6361" width="3.42578125" style="108" customWidth="1"/>
    <col min="6362" max="6362" width="45.28515625" style="108" customWidth="1"/>
    <col min="6363" max="6363" width="7.42578125" style="108" customWidth="1"/>
    <col min="6364" max="6365" width="10.42578125" style="108" customWidth="1"/>
    <col min="6366" max="6366" width="7.28515625" style="108" customWidth="1"/>
    <col min="6367" max="6367" width="7.42578125" style="108" customWidth="1"/>
    <col min="6368" max="6368" width="6.7109375" style="108" customWidth="1"/>
    <col min="6369" max="6369" width="8.85546875" style="108" customWidth="1"/>
    <col min="6370" max="6612" width="8.85546875" style="108"/>
    <col min="6613" max="6613" width="0" style="108" hidden="1" customWidth="1"/>
    <col min="6614" max="6614" width="2.7109375" style="108" customWidth="1"/>
    <col min="6615" max="6615" width="3" style="108" customWidth="1"/>
    <col min="6616" max="6616" width="3.7109375" style="108" customWidth="1"/>
    <col min="6617" max="6617" width="3.42578125" style="108" customWidth="1"/>
    <col min="6618" max="6618" width="45.28515625" style="108" customWidth="1"/>
    <col min="6619" max="6619" width="7.42578125" style="108" customWidth="1"/>
    <col min="6620" max="6621" width="10.42578125" style="108" customWidth="1"/>
    <col min="6622" max="6622" width="7.28515625" style="108" customWidth="1"/>
    <col min="6623" max="6623" width="7.42578125" style="108" customWidth="1"/>
    <col min="6624" max="6624" width="6.7109375" style="108" customWidth="1"/>
    <col min="6625" max="6625" width="8.85546875" style="108" customWidth="1"/>
    <col min="6626" max="6868" width="8.85546875" style="108"/>
    <col min="6869" max="6869" width="0" style="108" hidden="1" customWidth="1"/>
    <col min="6870" max="6870" width="2.7109375" style="108" customWidth="1"/>
    <col min="6871" max="6871" width="3" style="108" customWidth="1"/>
    <col min="6872" max="6872" width="3.7109375" style="108" customWidth="1"/>
    <col min="6873" max="6873" width="3.42578125" style="108" customWidth="1"/>
    <col min="6874" max="6874" width="45.28515625" style="108" customWidth="1"/>
    <col min="6875" max="6875" width="7.42578125" style="108" customWidth="1"/>
    <col min="6876" max="6877" width="10.42578125" style="108" customWidth="1"/>
    <col min="6878" max="6878" width="7.28515625" style="108" customWidth="1"/>
    <col min="6879" max="6879" width="7.42578125" style="108" customWidth="1"/>
    <col min="6880" max="6880" width="6.7109375" style="108" customWidth="1"/>
    <col min="6881" max="6881" width="8.85546875" style="108" customWidth="1"/>
    <col min="6882" max="7124" width="8.85546875" style="108"/>
    <col min="7125" max="7125" width="0" style="108" hidden="1" customWidth="1"/>
    <col min="7126" max="7126" width="2.7109375" style="108" customWidth="1"/>
    <col min="7127" max="7127" width="3" style="108" customWidth="1"/>
    <col min="7128" max="7128" width="3.7109375" style="108" customWidth="1"/>
    <col min="7129" max="7129" width="3.42578125" style="108" customWidth="1"/>
    <col min="7130" max="7130" width="45.28515625" style="108" customWidth="1"/>
    <col min="7131" max="7131" width="7.42578125" style="108" customWidth="1"/>
    <col min="7132" max="7133" width="10.42578125" style="108" customWidth="1"/>
    <col min="7134" max="7134" width="7.28515625" style="108" customWidth="1"/>
    <col min="7135" max="7135" width="7.42578125" style="108" customWidth="1"/>
    <col min="7136" max="7136" width="6.7109375" style="108" customWidth="1"/>
    <col min="7137" max="7137" width="8.85546875" style="108" customWidth="1"/>
    <col min="7138" max="7380" width="8.85546875" style="108"/>
    <col min="7381" max="7381" width="0" style="108" hidden="1" customWidth="1"/>
    <col min="7382" max="7382" width="2.7109375" style="108" customWidth="1"/>
    <col min="7383" max="7383" width="3" style="108" customWidth="1"/>
    <col min="7384" max="7384" width="3.7109375" style="108" customWidth="1"/>
    <col min="7385" max="7385" width="3.42578125" style="108" customWidth="1"/>
    <col min="7386" max="7386" width="45.28515625" style="108" customWidth="1"/>
    <col min="7387" max="7387" width="7.42578125" style="108" customWidth="1"/>
    <col min="7388" max="7389" width="10.42578125" style="108" customWidth="1"/>
    <col min="7390" max="7390" width="7.28515625" style="108" customWidth="1"/>
    <col min="7391" max="7391" width="7.42578125" style="108" customWidth="1"/>
    <col min="7392" max="7392" width="6.7109375" style="108" customWidth="1"/>
    <col min="7393" max="7393" width="8.85546875" style="108" customWidth="1"/>
    <col min="7394" max="7636" width="8.85546875" style="108"/>
    <col min="7637" max="7637" width="0" style="108" hidden="1" customWidth="1"/>
    <col min="7638" max="7638" width="2.7109375" style="108" customWidth="1"/>
    <col min="7639" max="7639" width="3" style="108" customWidth="1"/>
    <col min="7640" max="7640" width="3.7109375" style="108" customWidth="1"/>
    <col min="7641" max="7641" width="3.42578125" style="108" customWidth="1"/>
    <col min="7642" max="7642" width="45.28515625" style="108" customWidth="1"/>
    <col min="7643" max="7643" width="7.42578125" style="108" customWidth="1"/>
    <col min="7644" max="7645" width="10.42578125" style="108" customWidth="1"/>
    <col min="7646" max="7646" width="7.28515625" style="108" customWidth="1"/>
    <col min="7647" max="7647" width="7.42578125" style="108" customWidth="1"/>
    <col min="7648" max="7648" width="6.7109375" style="108" customWidth="1"/>
    <col min="7649" max="7649" width="8.85546875" style="108" customWidth="1"/>
    <col min="7650" max="7892" width="8.85546875" style="108"/>
    <col min="7893" max="7893" width="0" style="108" hidden="1" customWidth="1"/>
    <col min="7894" max="7894" width="2.7109375" style="108" customWidth="1"/>
    <col min="7895" max="7895" width="3" style="108" customWidth="1"/>
    <col min="7896" max="7896" width="3.7109375" style="108" customWidth="1"/>
    <col min="7897" max="7897" width="3.42578125" style="108" customWidth="1"/>
    <col min="7898" max="7898" width="45.28515625" style="108" customWidth="1"/>
    <col min="7899" max="7899" width="7.42578125" style="108" customWidth="1"/>
    <col min="7900" max="7901" width="10.42578125" style="108" customWidth="1"/>
    <col min="7902" max="7902" width="7.28515625" style="108" customWidth="1"/>
    <col min="7903" max="7903" width="7.42578125" style="108" customWidth="1"/>
    <col min="7904" max="7904" width="6.7109375" style="108" customWidth="1"/>
    <col min="7905" max="7905" width="8.85546875" style="108" customWidth="1"/>
    <col min="7906" max="8148" width="8.85546875" style="108"/>
    <col min="8149" max="8149" width="0" style="108" hidden="1" customWidth="1"/>
    <col min="8150" max="8150" width="2.7109375" style="108" customWidth="1"/>
    <col min="8151" max="8151" width="3" style="108" customWidth="1"/>
    <col min="8152" max="8152" width="3.7109375" style="108" customWidth="1"/>
    <col min="8153" max="8153" width="3.42578125" style="108" customWidth="1"/>
    <col min="8154" max="8154" width="45.28515625" style="108" customWidth="1"/>
    <col min="8155" max="8155" width="7.42578125" style="108" customWidth="1"/>
    <col min="8156" max="8157" width="10.42578125" style="108" customWidth="1"/>
    <col min="8158" max="8158" width="7.28515625" style="108" customWidth="1"/>
    <col min="8159" max="8159" width="7.42578125" style="108" customWidth="1"/>
    <col min="8160" max="8160" width="6.7109375" style="108" customWidth="1"/>
    <col min="8161" max="8161" width="8.85546875" style="108" customWidth="1"/>
    <col min="8162" max="8404" width="8.85546875" style="108"/>
    <col min="8405" max="8405" width="0" style="108" hidden="1" customWidth="1"/>
    <col min="8406" max="8406" width="2.7109375" style="108" customWidth="1"/>
    <col min="8407" max="8407" width="3" style="108" customWidth="1"/>
    <col min="8408" max="8408" width="3.7109375" style="108" customWidth="1"/>
    <col min="8409" max="8409" width="3.42578125" style="108" customWidth="1"/>
    <col min="8410" max="8410" width="45.28515625" style="108" customWidth="1"/>
    <col min="8411" max="8411" width="7.42578125" style="108" customWidth="1"/>
    <col min="8412" max="8413" width="10.42578125" style="108" customWidth="1"/>
    <col min="8414" max="8414" width="7.28515625" style="108" customWidth="1"/>
    <col min="8415" max="8415" width="7.42578125" style="108" customWidth="1"/>
    <col min="8416" max="8416" width="6.7109375" style="108" customWidth="1"/>
    <col min="8417" max="8417" width="8.85546875" style="108" customWidth="1"/>
    <col min="8418" max="8660" width="8.85546875" style="108"/>
    <col min="8661" max="8661" width="0" style="108" hidden="1" customWidth="1"/>
    <col min="8662" max="8662" width="2.7109375" style="108" customWidth="1"/>
    <col min="8663" max="8663" width="3" style="108" customWidth="1"/>
    <col min="8664" max="8664" width="3.7109375" style="108" customWidth="1"/>
    <col min="8665" max="8665" width="3.42578125" style="108" customWidth="1"/>
    <col min="8666" max="8666" width="45.28515625" style="108" customWidth="1"/>
    <col min="8667" max="8667" width="7.42578125" style="108" customWidth="1"/>
    <col min="8668" max="8669" width="10.42578125" style="108" customWidth="1"/>
    <col min="8670" max="8670" width="7.28515625" style="108" customWidth="1"/>
    <col min="8671" max="8671" width="7.42578125" style="108" customWidth="1"/>
    <col min="8672" max="8672" width="6.7109375" style="108" customWidth="1"/>
    <col min="8673" max="8673" width="8.85546875" style="108" customWidth="1"/>
    <col min="8674" max="8916" width="8.85546875" style="108"/>
    <col min="8917" max="8917" width="0" style="108" hidden="1" customWidth="1"/>
    <col min="8918" max="8918" width="2.7109375" style="108" customWidth="1"/>
    <col min="8919" max="8919" width="3" style="108" customWidth="1"/>
    <col min="8920" max="8920" width="3.7109375" style="108" customWidth="1"/>
    <col min="8921" max="8921" width="3.42578125" style="108" customWidth="1"/>
    <col min="8922" max="8922" width="45.28515625" style="108" customWidth="1"/>
    <col min="8923" max="8923" width="7.42578125" style="108" customWidth="1"/>
    <col min="8924" max="8925" width="10.42578125" style="108" customWidth="1"/>
    <col min="8926" max="8926" width="7.28515625" style="108" customWidth="1"/>
    <col min="8927" max="8927" width="7.42578125" style="108" customWidth="1"/>
    <col min="8928" max="8928" width="6.7109375" style="108" customWidth="1"/>
    <col min="8929" max="8929" width="8.85546875" style="108" customWidth="1"/>
    <col min="8930" max="9172" width="8.85546875" style="108"/>
    <col min="9173" max="9173" width="0" style="108" hidden="1" customWidth="1"/>
    <col min="9174" max="9174" width="2.7109375" style="108" customWidth="1"/>
    <col min="9175" max="9175" width="3" style="108" customWidth="1"/>
    <col min="9176" max="9176" width="3.7109375" style="108" customWidth="1"/>
    <col min="9177" max="9177" width="3.42578125" style="108" customWidth="1"/>
    <col min="9178" max="9178" width="45.28515625" style="108" customWidth="1"/>
    <col min="9179" max="9179" width="7.42578125" style="108" customWidth="1"/>
    <col min="9180" max="9181" width="10.42578125" style="108" customWidth="1"/>
    <col min="9182" max="9182" width="7.28515625" style="108" customWidth="1"/>
    <col min="9183" max="9183" width="7.42578125" style="108" customWidth="1"/>
    <col min="9184" max="9184" width="6.7109375" style="108" customWidth="1"/>
    <col min="9185" max="9185" width="8.85546875" style="108" customWidth="1"/>
    <col min="9186" max="9428" width="8.85546875" style="108"/>
    <col min="9429" max="9429" width="0" style="108" hidden="1" customWidth="1"/>
    <col min="9430" max="9430" width="2.7109375" style="108" customWidth="1"/>
    <col min="9431" max="9431" width="3" style="108" customWidth="1"/>
    <col min="9432" max="9432" width="3.7109375" style="108" customWidth="1"/>
    <col min="9433" max="9433" width="3.42578125" style="108" customWidth="1"/>
    <col min="9434" max="9434" width="45.28515625" style="108" customWidth="1"/>
    <col min="9435" max="9435" width="7.42578125" style="108" customWidth="1"/>
    <col min="9436" max="9437" width="10.42578125" style="108" customWidth="1"/>
    <col min="9438" max="9438" width="7.28515625" style="108" customWidth="1"/>
    <col min="9439" max="9439" width="7.42578125" style="108" customWidth="1"/>
    <col min="9440" max="9440" width="6.7109375" style="108" customWidth="1"/>
    <col min="9441" max="9441" width="8.85546875" style="108" customWidth="1"/>
    <col min="9442" max="9684" width="8.85546875" style="108"/>
    <col min="9685" max="9685" width="0" style="108" hidden="1" customWidth="1"/>
    <col min="9686" max="9686" width="2.7109375" style="108" customWidth="1"/>
    <col min="9687" max="9687" width="3" style="108" customWidth="1"/>
    <col min="9688" max="9688" width="3.7109375" style="108" customWidth="1"/>
    <col min="9689" max="9689" width="3.42578125" style="108" customWidth="1"/>
    <col min="9690" max="9690" width="45.28515625" style="108" customWidth="1"/>
    <col min="9691" max="9691" width="7.42578125" style="108" customWidth="1"/>
    <col min="9692" max="9693" width="10.42578125" style="108" customWidth="1"/>
    <col min="9694" max="9694" width="7.28515625" style="108" customWidth="1"/>
    <col min="9695" max="9695" width="7.42578125" style="108" customWidth="1"/>
    <col min="9696" max="9696" width="6.7109375" style="108" customWidth="1"/>
    <col min="9697" max="9697" width="8.85546875" style="108" customWidth="1"/>
    <col min="9698" max="9940" width="8.85546875" style="108"/>
    <col min="9941" max="9941" width="0" style="108" hidden="1" customWidth="1"/>
    <col min="9942" max="9942" width="2.7109375" style="108" customWidth="1"/>
    <col min="9943" max="9943" width="3" style="108" customWidth="1"/>
    <col min="9944" max="9944" width="3.7109375" style="108" customWidth="1"/>
    <col min="9945" max="9945" width="3.42578125" style="108" customWidth="1"/>
    <col min="9946" max="9946" width="45.28515625" style="108" customWidth="1"/>
    <col min="9947" max="9947" width="7.42578125" style="108" customWidth="1"/>
    <col min="9948" max="9949" width="10.42578125" style="108" customWidth="1"/>
    <col min="9950" max="9950" width="7.28515625" style="108" customWidth="1"/>
    <col min="9951" max="9951" width="7.42578125" style="108" customWidth="1"/>
    <col min="9952" max="9952" width="6.7109375" style="108" customWidth="1"/>
    <col min="9953" max="9953" width="8.85546875" style="108" customWidth="1"/>
    <col min="9954" max="10196" width="8.85546875" style="108"/>
    <col min="10197" max="10197" width="0" style="108" hidden="1" customWidth="1"/>
    <col min="10198" max="10198" width="2.7109375" style="108" customWidth="1"/>
    <col min="10199" max="10199" width="3" style="108" customWidth="1"/>
    <col min="10200" max="10200" width="3.7109375" style="108" customWidth="1"/>
    <col min="10201" max="10201" width="3.42578125" style="108" customWidth="1"/>
    <col min="10202" max="10202" width="45.28515625" style="108" customWidth="1"/>
    <col min="10203" max="10203" width="7.42578125" style="108" customWidth="1"/>
    <col min="10204" max="10205" width="10.42578125" style="108" customWidth="1"/>
    <col min="10206" max="10206" width="7.28515625" style="108" customWidth="1"/>
    <col min="10207" max="10207" width="7.42578125" style="108" customWidth="1"/>
    <col min="10208" max="10208" width="6.7109375" style="108" customWidth="1"/>
    <col min="10209" max="10209" width="8.85546875" style="108" customWidth="1"/>
    <col min="10210" max="10452" width="8.85546875" style="108"/>
    <col min="10453" max="10453" width="0" style="108" hidden="1" customWidth="1"/>
    <col min="10454" max="10454" width="2.7109375" style="108" customWidth="1"/>
    <col min="10455" max="10455" width="3" style="108" customWidth="1"/>
    <col min="10456" max="10456" width="3.7109375" style="108" customWidth="1"/>
    <col min="10457" max="10457" width="3.42578125" style="108" customWidth="1"/>
    <col min="10458" max="10458" width="45.28515625" style="108" customWidth="1"/>
    <col min="10459" max="10459" width="7.42578125" style="108" customWidth="1"/>
    <col min="10460" max="10461" width="10.42578125" style="108" customWidth="1"/>
    <col min="10462" max="10462" width="7.28515625" style="108" customWidth="1"/>
    <col min="10463" max="10463" width="7.42578125" style="108" customWidth="1"/>
    <col min="10464" max="10464" width="6.7109375" style="108" customWidth="1"/>
    <col min="10465" max="10465" width="8.85546875" style="108" customWidth="1"/>
    <col min="10466" max="10708" width="8.85546875" style="108"/>
    <col min="10709" max="10709" width="0" style="108" hidden="1" customWidth="1"/>
    <col min="10710" max="10710" width="2.7109375" style="108" customWidth="1"/>
    <col min="10711" max="10711" width="3" style="108" customWidth="1"/>
    <col min="10712" max="10712" width="3.7109375" style="108" customWidth="1"/>
    <col min="10713" max="10713" width="3.42578125" style="108" customWidth="1"/>
    <col min="10714" max="10714" width="45.28515625" style="108" customWidth="1"/>
    <col min="10715" max="10715" width="7.42578125" style="108" customWidth="1"/>
    <col min="10716" max="10717" width="10.42578125" style="108" customWidth="1"/>
    <col min="10718" max="10718" width="7.28515625" style="108" customWidth="1"/>
    <col min="10719" max="10719" width="7.42578125" style="108" customWidth="1"/>
    <col min="10720" max="10720" width="6.7109375" style="108" customWidth="1"/>
    <col min="10721" max="10721" width="8.85546875" style="108" customWidth="1"/>
    <col min="10722" max="10964" width="8.85546875" style="108"/>
    <col min="10965" max="10965" width="0" style="108" hidden="1" customWidth="1"/>
    <col min="10966" max="10966" width="2.7109375" style="108" customWidth="1"/>
    <col min="10967" max="10967" width="3" style="108" customWidth="1"/>
    <col min="10968" max="10968" width="3.7109375" style="108" customWidth="1"/>
    <col min="10969" max="10969" width="3.42578125" style="108" customWidth="1"/>
    <col min="10970" max="10970" width="45.28515625" style="108" customWidth="1"/>
    <col min="10971" max="10971" width="7.42578125" style="108" customWidth="1"/>
    <col min="10972" max="10973" width="10.42578125" style="108" customWidth="1"/>
    <col min="10974" max="10974" width="7.28515625" style="108" customWidth="1"/>
    <col min="10975" max="10975" width="7.42578125" style="108" customWidth="1"/>
    <col min="10976" max="10976" width="6.7109375" style="108" customWidth="1"/>
    <col min="10977" max="10977" width="8.85546875" style="108" customWidth="1"/>
    <col min="10978" max="11220" width="8.85546875" style="108"/>
    <col min="11221" max="11221" width="0" style="108" hidden="1" customWidth="1"/>
    <col min="11222" max="11222" width="2.7109375" style="108" customWidth="1"/>
    <col min="11223" max="11223" width="3" style="108" customWidth="1"/>
    <col min="11224" max="11224" width="3.7109375" style="108" customWidth="1"/>
    <col min="11225" max="11225" width="3.42578125" style="108" customWidth="1"/>
    <col min="11226" max="11226" width="45.28515625" style="108" customWidth="1"/>
    <col min="11227" max="11227" width="7.42578125" style="108" customWidth="1"/>
    <col min="11228" max="11229" width="10.42578125" style="108" customWidth="1"/>
    <col min="11230" max="11230" width="7.28515625" style="108" customWidth="1"/>
    <col min="11231" max="11231" width="7.42578125" style="108" customWidth="1"/>
    <col min="11232" max="11232" width="6.7109375" style="108" customWidth="1"/>
    <col min="11233" max="11233" width="8.85546875" style="108" customWidth="1"/>
    <col min="11234" max="11476" width="8.85546875" style="108"/>
    <col min="11477" max="11477" width="0" style="108" hidden="1" customWidth="1"/>
    <col min="11478" max="11478" width="2.7109375" style="108" customWidth="1"/>
    <col min="11479" max="11479" width="3" style="108" customWidth="1"/>
    <col min="11480" max="11480" width="3.7109375" style="108" customWidth="1"/>
    <col min="11481" max="11481" width="3.42578125" style="108" customWidth="1"/>
    <col min="11482" max="11482" width="45.28515625" style="108" customWidth="1"/>
    <col min="11483" max="11483" width="7.42578125" style="108" customWidth="1"/>
    <col min="11484" max="11485" width="10.42578125" style="108" customWidth="1"/>
    <col min="11486" max="11486" width="7.28515625" style="108" customWidth="1"/>
    <col min="11487" max="11487" width="7.42578125" style="108" customWidth="1"/>
    <col min="11488" max="11488" width="6.7109375" style="108" customWidth="1"/>
    <col min="11489" max="11489" width="8.85546875" style="108" customWidth="1"/>
    <col min="11490" max="11732" width="8.85546875" style="108"/>
    <col min="11733" max="11733" width="0" style="108" hidden="1" customWidth="1"/>
    <col min="11734" max="11734" width="2.7109375" style="108" customWidth="1"/>
    <col min="11735" max="11735" width="3" style="108" customWidth="1"/>
    <col min="11736" max="11736" width="3.7109375" style="108" customWidth="1"/>
    <col min="11737" max="11737" width="3.42578125" style="108" customWidth="1"/>
    <col min="11738" max="11738" width="45.28515625" style="108" customWidth="1"/>
    <col min="11739" max="11739" width="7.42578125" style="108" customWidth="1"/>
    <col min="11740" max="11741" width="10.42578125" style="108" customWidth="1"/>
    <col min="11742" max="11742" width="7.28515625" style="108" customWidth="1"/>
    <col min="11743" max="11743" width="7.42578125" style="108" customWidth="1"/>
    <col min="11744" max="11744" width="6.7109375" style="108" customWidth="1"/>
    <col min="11745" max="11745" width="8.85546875" style="108" customWidth="1"/>
    <col min="11746" max="11988" width="8.85546875" style="108"/>
    <col min="11989" max="11989" width="0" style="108" hidden="1" customWidth="1"/>
    <col min="11990" max="11990" width="2.7109375" style="108" customWidth="1"/>
    <col min="11991" max="11991" width="3" style="108" customWidth="1"/>
    <col min="11992" max="11992" width="3.7109375" style="108" customWidth="1"/>
    <col min="11993" max="11993" width="3.42578125" style="108" customWidth="1"/>
    <col min="11994" max="11994" width="45.28515625" style="108" customWidth="1"/>
    <col min="11995" max="11995" width="7.42578125" style="108" customWidth="1"/>
    <col min="11996" max="11997" width="10.42578125" style="108" customWidth="1"/>
    <col min="11998" max="11998" width="7.28515625" style="108" customWidth="1"/>
    <col min="11999" max="11999" width="7.42578125" style="108" customWidth="1"/>
    <col min="12000" max="12000" width="6.7109375" style="108" customWidth="1"/>
    <col min="12001" max="12001" width="8.85546875" style="108" customWidth="1"/>
    <col min="12002" max="12244" width="8.85546875" style="108"/>
    <col min="12245" max="12245" width="0" style="108" hidden="1" customWidth="1"/>
    <col min="12246" max="12246" width="2.7109375" style="108" customWidth="1"/>
    <col min="12247" max="12247" width="3" style="108" customWidth="1"/>
    <col min="12248" max="12248" width="3.7109375" style="108" customWidth="1"/>
    <col min="12249" max="12249" width="3.42578125" style="108" customWidth="1"/>
    <col min="12250" max="12250" width="45.28515625" style="108" customWidth="1"/>
    <col min="12251" max="12251" width="7.42578125" style="108" customWidth="1"/>
    <col min="12252" max="12253" width="10.42578125" style="108" customWidth="1"/>
    <col min="12254" max="12254" width="7.28515625" style="108" customWidth="1"/>
    <col min="12255" max="12255" width="7.42578125" style="108" customWidth="1"/>
    <col min="12256" max="12256" width="6.7109375" style="108" customWidth="1"/>
    <col min="12257" max="12257" width="8.85546875" style="108" customWidth="1"/>
    <col min="12258" max="12500" width="8.85546875" style="108"/>
    <col min="12501" max="12501" width="0" style="108" hidden="1" customWidth="1"/>
    <col min="12502" max="12502" width="2.7109375" style="108" customWidth="1"/>
    <col min="12503" max="12503" width="3" style="108" customWidth="1"/>
    <col min="12504" max="12504" width="3.7109375" style="108" customWidth="1"/>
    <col min="12505" max="12505" width="3.42578125" style="108" customWidth="1"/>
    <col min="12506" max="12506" width="45.28515625" style="108" customWidth="1"/>
    <col min="12507" max="12507" width="7.42578125" style="108" customWidth="1"/>
    <col min="12508" max="12509" width="10.42578125" style="108" customWidth="1"/>
    <col min="12510" max="12510" width="7.28515625" style="108" customWidth="1"/>
    <col min="12511" max="12511" width="7.42578125" style="108" customWidth="1"/>
    <col min="12512" max="12512" width="6.7109375" style="108" customWidth="1"/>
    <col min="12513" max="12513" width="8.85546875" style="108" customWidth="1"/>
    <col min="12514" max="12756" width="8.85546875" style="108"/>
    <col min="12757" max="12757" width="0" style="108" hidden="1" customWidth="1"/>
    <col min="12758" max="12758" width="2.7109375" style="108" customWidth="1"/>
    <col min="12759" max="12759" width="3" style="108" customWidth="1"/>
    <col min="12760" max="12760" width="3.7109375" style="108" customWidth="1"/>
    <col min="12761" max="12761" width="3.42578125" style="108" customWidth="1"/>
    <col min="12762" max="12762" width="45.28515625" style="108" customWidth="1"/>
    <col min="12763" max="12763" width="7.42578125" style="108" customWidth="1"/>
    <col min="12764" max="12765" width="10.42578125" style="108" customWidth="1"/>
    <col min="12766" max="12766" width="7.28515625" style="108" customWidth="1"/>
    <col min="12767" max="12767" width="7.42578125" style="108" customWidth="1"/>
    <col min="12768" max="12768" width="6.7109375" style="108" customWidth="1"/>
    <col min="12769" max="12769" width="8.85546875" style="108" customWidth="1"/>
    <col min="12770" max="13012" width="8.85546875" style="108"/>
    <col min="13013" max="13013" width="0" style="108" hidden="1" customWidth="1"/>
    <col min="13014" max="13014" width="2.7109375" style="108" customWidth="1"/>
    <col min="13015" max="13015" width="3" style="108" customWidth="1"/>
    <col min="13016" max="13016" width="3.7109375" style="108" customWidth="1"/>
    <col min="13017" max="13017" width="3.42578125" style="108" customWidth="1"/>
    <col min="13018" max="13018" width="45.28515625" style="108" customWidth="1"/>
    <col min="13019" max="13019" width="7.42578125" style="108" customWidth="1"/>
    <col min="13020" max="13021" width="10.42578125" style="108" customWidth="1"/>
    <col min="13022" max="13022" width="7.28515625" style="108" customWidth="1"/>
    <col min="13023" max="13023" width="7.42578125" style="108" customWidth="1"/>
    <col min="13024" max="13024" width="6.7109375" style="108" customWidth="1"/>
    <col min="13025" max="13025" width="8.85546875" style="108" customWidth="1"/>
    <col min="13026" max="13268" width="8.85546875" style="108"/>
    <col min="13269" max="13269" width="0" style="108" hidden="1" customWidth="1"/>
    <col min="13270" max="13270" width="2.7109375" style="108" customWidth="1"/>
    <col min="13271" max="13271" width="3" style="108" customWidth="1"/>
    <col min="13272" max="13272" width="3.7109375" style="108" customWidth="1"/>
    <col min="13273" max="13273" width="3.42578125" style="108" customWidth="1"/>
    <col min="13274" max="13274" width="45.28515625" style="108" customWidth="1"/>
    <col min="13275" max="13275" width="7.42578125" style="108" customWidth="1"/>
    <col min="13276" max="13277" width="10.42578125" style="108" customWidth="1"/>
    <col min="13278" max="13278" width="7.28515625" style="108" customWidth="1"/>
    <col min="13279" max="13279" width="7.42578125" style="108" customWidth="1"/>
    <col min="13280" max="13280" width="6.7109375" style="108" customWidth="1"/>
    <col min="13281" max="13281" width="8.85546875" style="108" customWidth="1"/>
    <col min="13282" max="13524" width="8.85546875" style="108"/>
    <col min="13525" max="13525" width="0" style="108" hidden="1" customWidth="1"/>
    <col min="13526" max="13526" width="2.7109375" style="108" customWidth="1"/>
    <col min="13527" max="13527" width="3" style="108" customWidth="1"/>
    <col min="13528" max="13528" width="3.7109375" style="108" customWidth="1"/>
    <col min="13529" max="13529" width="3.42578125" style="108" customWidth="1"/>
    <col min="13530" max="13530" width="45.28515625" style="108" customWidth="1"/>
    <col min="13531" max="13531" width="7.42578125" style="108" customWidth="1"/>
    <col min="13532" max="13533" width="10.42578125" style="108" customWidth="1"/>
    <col min="13534" max="13534" width="7.28515625" style="108" customWidth="1"/>
    <col min="13535" max="13535" width="7.42578125" style="108" customWidth="1"/>
    <col min="13536" max="13536" width="6.7109375" style="108" customWidth="1"/>
    <col min="13537" max="13537" width="8.85546875" style="108" customWidth="1"/>
    <col min="13538" max="13780" width="8.85546875" style="108"/>
    <col min="13781" max="13781" width="0" style="108" hidden="1" customWidth="1"/>
    <col min="13782" max="13782" width="2.7109375" style="108" customWidth="1"/>
    <col min="13783" max="13783" width="3" style="108" customWidth="1"/>
    <col min="13784" max="13784" width="3.7109375" style="108" customWidth="1"/>
    <col min="13785" max="13785" width="3.42578125" style="108" customWidth="1"/>
    <col min="13786" max="13786" width="45.28515625" style="108" customWidth="1"/>
    <col min="13787" max="13787" width="7.42578125" style="108" customWidth="1"/>
    <col min="13788" max="13789" width="10.42578125" style="108" customWidth="1"/>
    <col min="13790" max="13790" width="7.28515625" style="108" customWidth="1"/>
    <col min="13791" max="13791" width="7.42578125" style="108" customWidth="1"/>
    <col min="13792" max="13792" width="6.7109375" style="108" customWidth="1"/>
    <col min="13793" max="13793" width="8.85546875" style="108" customWidth="1"/>
    <col min="13794" max="14036" width="8.85546875" style="108"/>
    <col min="14037" max="14037" width="0" style="108" hidden="1" customWidth="1"/>
    <col min="14038" max="14038" width="2.7109375" style="108" customWidth="1"/>
    <col min="14039" max="14039" width="3" style="108" customWidth="1"/>
    <col min="14040" max="14040" width="3.7109375" style="108" customWidth="1"/>
    <col min="14041" max="14041" width="3.42578125" style="108" customWidth="1"/>
    <col min="14042" max="14042" width="45.28515625" style="108" customWidth="1"/>
    <col min="14043" max="14043" width="7.42578125" style="108" customWidth="1"/>
    <col min="14044" max="14045" width="10.42578125" style="108" customWidth="1"/>
    <col min="14046" max="14046" width="7.28515625" style="108" customWidth="1"/>
    <col min="14047" max="14047" width="7.42578125" style="108" customWidth="1"/>
    <col min="14048" max="14048" width="6.7109375" style="108" customWidth="1"/>
    <col min="14049" max="14049" width="8.85546875" style="108" customWidth="1"/>
    <col min="14050" max="14292" width="8.85546875" style="108"/>
    <col min="14293" max="14293" width="0" style="108" hidden="1" customWidth="1"/>
    <col min="14294" max="14294" width="2.7109375" style="108" customWidth="1"/>
    <col min="14295" max="14295" width="3" style="108" customWidth="1"/>
    <col min="14296" max="14296" width="3.7109375" style="108" customWidth="1"/>
    <col min="14297" max="14297" width="3.42578125" style="108" customWidth="1"/>
    <col min="14298" max="14298" width="45.28515625" style="108" customWidth="1"/>
    <col min="14299" max="14299" width="7.42578125" style="108" customWidth="1"/>
    <col min="14300" max="14301" width="10.42578125" style="108" customWidth="1"/>
    <col min="14302" max="14302" width="7.28515625" style="108" customWidth="1"/>
    <col min="14303" max="14303" width="7.42578125" style="108" customWidth="1"/>
    <col min="14304" max="14304" width="6.7109375" style="108" customWidth="1"/>
    <col min="14305" max="14305" width="8.85546875" style="108" customWidth="1"/>
    <col min="14306" max="14548" width="8.85546875" style="108"/>
    <col min="14549" max="14549" width="0" style="108" hidden="1" customWidth="1"/>
    <col min="14550" max="14550" width="2.7109375" style="108" customWidth="1"/>
    <col min="14551" max="14551" width="3" style="108" customWidth="1"/>
    <col min="14552" max="14552" width="3.7109375" style="108" customWidth="1"/>
    <col min="14553" max="14553" width="3.42578125" style="108" customWidth="1"/>
    <col min="14554" max="14554" width="45.28515625" style="108" customWidth="1"/>
    <col min="14555" max="14555" width="7.42578125" style="108" customWidth="1"/>
    <col min="14556" max="14557" width="10.42578125" style="108" customWidth="1"/>
    <col min="14558" max="14558" width="7.28515625" style="108" customWidth="1"/>
    <col min="14559" max="14559" width="7.42578125" style="108" customWidth="1"/>
    <col min="14560" max="14560" width="6.7109375" style="108" customWidth="1"/>
    <col min="14561" max="14561" width="8.85546875" style="108" customWidth="1"/>
    <col min="14562" max="14804" width="8.85546875" style="108"/>
    <col min="14805" max="14805" width="0" style="108" hidden="1" customWidth="1"/>
    <col min="14806" max="14806" width="2.7109375" style="108" customWidth="1"/>
    <col min="14807" max="14807" width="3" style="108" customWidth="1"/>
    <col min="14808" max="14808" width="3.7109375" style="108" customWidth="1"/>
    <col min="14809" max="14809" width="3.42578125" style="108" customWidth="1"/>
    <col min="14810" max="14810" width="45.28515625" style="108" customWidth="1"/>
    <col min="14811" max="14811" width="7.42578125" style="108" customWidth="1"/>
    <col min="14812" max="14813" width="10.42578125" style="108" customWidth="1"/>
    <col min="14814" max="14814" width="7.28515625" style="108" customWidth="1"/>
    <col min="14815" max="14815" width="7.42578125" style="108" customWidth="1"/>
    <col min="14816" max="14816" width="6.7109375" style="108" customWidth="1"/>
    <col min="14817" max="14817" width="8.85546875" style="108" customWidth="1"/>
    <col min="14818" max="15060" width="8.85546875" style="108"/>
    <col min="15061" max="15061" width="0" style="108" hidden="1" customWidth="1"/>
    <col min="15062" max="15062" width="2.7109375" style="108" customWidth="1"/>
    <col min="15063" max="15063" width="3" style="108" customWidth="1"/>
    <col min="15064" max="15064" width="3.7109375" style="108" customWidth="1"/>
    <col min="15065" max="15065" width="3.42578125" style="108" customWidth="1"/>
    <col min="15066" max="15066" width="45.28515625" style="108" customWidth="1"/>
    <col min="15067" max="15067" width="7.42578125" style="108" customWidth="1"/>
    <col min="15068" max="15069" width="10.42578125" style="108" customWidth="1"/>
    <col min="15070" max="15070" width="7.28515625" style="108" customWidth="1"/>
    <col min="15071" max="15071" width="7.42578125" style="108" customWidth="1"/>
    <col min="15072" max="15072" width="6.7109375" style="108" customWidth="1"/>
    <col min="15073" max="15073" width="8.85546875" style="108" customWidth="1"/>
    <col min="15074" max="15316" width="8.85546875" style="108"/>
    <col min="15317" max="15317" width="0" style="108" hidden="1" customWidth="1"/>
    <col min="15318" max="15318" width="2.7109375" style="108" customWidth="1"/>
    <col min="15319" max="15319" width="3" style="108" customWidth="1"/>
    <col min="15320" max="15320" width="3.7109375" style="108" customWidth="1"/>
    <col min="15321" max="15321" width="3.42578125" style="108" customWidth="1"/>
    <col min="15322" max="15322" width="45.28515625" style="108" customWidth="1"/>
    <col min="15323" max="15323" width="7.42578125" style="108" customWidth="1"/>
    <col min="15324" max="15325" width="10.42578125" style="108" customWidth="1"/>
    <col min="15326" max="15326" width="7.28515625" style="108" customWidth="1"/>
    <col min="15327" max="15327" width="7.42578125" style="108" customWidth="1"/>
    <col min="15328" max="15328" width="6.7109375" style="108" customWidth="1"/>
    <col min="15329" max="15329" width="8.85546875" style="108" customWidth="1"/>
    <col min="15330" max="15572" width="8.85546875" style="108"/>
    <col min="15573" max="15573" width="0" style="108" hidden="1" customWidth="1"/>
    <col min="15574" max="15574" width="2.7109375" style="108" customWidth="1"/>
    <col min="15575" max="15575" width="3" style="108" customWidth="1"/>
    <col min="15576" max="15576" width="3.7109375" style="108" customWidth="1"/>
    <col min="15577" max="15577" width="3.42578125" style="108" customWidth="1"/>
    <col min="15578" max="15578" width="45.28515625" style="108" customWidth="1"/>
    <col min="15579" max="15579" width="7.42578125" style="108" customWidth="1"/>
    <col min="15580" max="15581" width="10.42578125" style="108" customWidth="1"/>
    <col min="15582" max="15582" width="7.28515625" style="108" customWidth="1"/>
    <col min="15583" max="15583" width="7.42578125" style="108" customWidth="1"/>
    <col min="15584" max="15584" width="6.7109375" style="108" customWidth="1"/>
    <col min="15585" max="15585" width="8.85546875" style="108" customWidth="1"/>
    <col min="15586" max="15828" width="8.85546875" style="108"/>
    <col min="15829" max="15829" width="0" style="108" hidden="1" customWidth="1"/>
    <col min="15830" max="15830" width="2.7109375" style="108" customWidth="1"/>
    <col min="15831" max="15831" width="3" style="108" customWidth="1"/>
    <col min="15832" max="15832" width="3.7109375" style="108" customWidth="1"/>
    <col min="15833" max="15833" width="3.42578125" style="108" customWidth="1"/>
    <col min="15834" max="15834" width="45.28515625" style="108" customWidth="1"/>
    <col min="15835" max="15835" width="7.42578125" style="108" customWidth="1"/>
    <col min="15836" max="15837" width="10.42578125" style="108" customWidth="1"/>
    <col min="15838" max="15838" width="7.28515625" style="108" customWidth="1"/>
    <col min="15839" max="15839" width="7.42578125" style="108" customWidth="1"/>
    <col min="15840" max="15840" width="6.7109375" style="108" customWidth="1"/>
    <col min="15841" max="15841" width="8.85546875" style="108" customWidth="1"/>
    <col min="15842" max="16084" width="8.85546875" style="108"/>
    <col min="16085" max="16085" width="0" style="108" hidden="1" customWidth="1"/>
    <col min="16086" max="16086" width="2.7109375" style="108" customWidth="1"/>
    <col min="16087" max="16087" width="3" style="108" customWidth="1"/>
    <col min="16088" max="16088" width="3.7109375" style="108" customWidth="1"/>
    <col min="16089" max="16089" width="3.42578125" style="108" customWidth="1"/>
    <col min="16090" max="16090" width="45.28515625" style="108" customWidth="1"/>
    <col min="16091" max="16091" width="7.42578125" style="108" customWidth="1"/>
    <col min="16092" max="16093" width="10.42578125" style="108" customWidth="1"/>
    <col min="16094" max="16094" width="7.28515625" style="108" customWidth="1"/>
    <col min="16095" max="16095" width="7.42578125" style="108" customWidth="1"/>
    <col min="16096" max="16096" width="6.7109375" style="108" customWidth="1"/>
    <col min="16097" max="16097" width="8.85546875" style="108" customWidth="1"/>
    <col min="16098" max="16384" width="8.85546875" style="108"/>
  </cols>
  <sheetData>
    <row r="1" spans="2:32" x14ac:dyDescent="0.25">
      <c r="B1" s="4" t="s">
        <v>298</v>
      </c>
    </row>
    <row r="2" spans="2:32" ht="12" customHeight="1" x14ac:dyDescent="0.25">
      <c r="B2" s="5" t="s">
        <v>104</v>
      </c>
      <c r="C2" s="5"/>
      <c r="D2" s="5"/>
      <c r="E2" s="5"/>
      <c r="F2" s="5"/>
      <c r="G2" s="106"/>
    </row>
    <row r="3" spans="2:32" ht="15" customHeight="1" x14ac:dyDescent="0.25">
      <c r="B3" s="304" t="s">
        <v>307</v>
      </c>
      <c r="C3" s="304"/>
      <c r="D3" s="304"/>
      <c r="E3" s="304"/>
      <c r="F3" s="304"/>
    </row>
    <row r="4" spans="2:32" s="110" customFormat="1" ht="12.75" x14ac:dyDescent="0.2">
      <c r="B4" s="110" t="s">
        <v>304</v>
      </c>
      <c r="G4" s="111"/>
      <c r="H4" s="65"/>
      <c r="I4" s="77"/>
      <c r="J4" s="77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2:32" s="110" customFormat="1" ht="12.75" x14ac:dyDescent="0.2">
      <c r="B5" s="6" t="s">
        <v>305</v>
      </c>
      <c r="C5" s="6"/>
      <c r="D5" s="6"/>
      <c r="E5" s="7"/>
      <c r="F5" s="6"/>
      <c r="G5" s="111"/>
      <c r="H5" s="65"/>
      <c r="I5" s="77"/>
      <c r="J5" s="77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2:32" s="110" customFormat="1" ht="12.75" x14ac:dyDescent="0.2">
      <c r="B6" s="6"/>
      <c r="C6" s="6"/>
      <c r="D6" s="6"/>
      <c r="E6" s="7"/>
      <c r="F6" s="6"/>
      <c r="G6" s="111"/>
      <c r="H6" s="65"/>
      <c r="I6" s="77"/>
      <c r="J6" s="77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2:32" x14ac:dyDescent="0.25">
      <c r="B7" s="250" t="s">
        <v>299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</row>
    <row r="8" spans="2:32" ht="13.5" customHeight="1" x14ac:dyDescent="0.25">
      <c r="B8" s="250" t="s">
        <v>303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</row>
    <row r="9" spans="2:32" ht="13.5" customHeight="1" x14ac:dyDescent="0.25">
      <c r="B9" s="250" t="s">
        <v>105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</row>
    <row r="10" spans="2:32" ht="13.5" customHeight="1" x14ac:dyDescent="0.25">
      <c r="B10" s="106"/>
      <c r="C10" s="106"/>
      <c r="D10" s="106"/>
      <c r="E10" s="106"/>
      <c r="F10" s="106"/>
      <c r="G10" s="106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2:32" ht="17.25" customHeight="1" thickBot="1" x14ac:dyDescent="0.3">
      <c r="B11" s="42"/>
      <c r="C11" s="42"/>
      <c r="D11" s="42"/>
      <c r="E11" s="42"/>
      <c r="F11" s="42"/>
      <c r="G11" s="101"/>
      <c r="I11" s="8"/>
      <c r="J11" s="8"/>
      <c r="K11" s="66"/>
      <c r="L11" s="165"/>
      <c r="M11" s="293" t="s">
        <v>98</v>
      </c>
      <c r="N11" s="293"/>
      <c r="O11" s="293"/>
      <c r="R11" s="42" t="s">
        <v>295</v>
      </c>
      <c r="W11" s="42" t="s">
        <v>297</v>
      </c>
    </row>
    <row r="12" spans="2:32" ht="37.5" customHeight="1" thickBot="1" x14ac:dyDescent="0.3">
      <c r="B12" s="294" t="s">
        <v>12</v>
      </c>
      <c r="C12" s="295"/>
      <c r="D12" s="295"/>
      <c r="E12" s="295"/>
      <c r="F12" s="296"/>
      <c r="G12" s="187"/>
      <c r="H12" s="188" t="s">
        <v>13</v>
      </c>
      <c r="I12" s="189" t="s">
        <v>306</v>
      </c>
      <c r="J12" s="189" t="s">
        <v>289</v>
      </c>
      <c r="K12" s="190" t="s">
        <v>106</v>
      </c>
      <c r="L12" s="191" t="s">
        <v>107</v>
      </c>
      <c r="M12" s="191" t="s">
        <v>97</v>
      </c>
      <c r="N12" s="192" t="s">
        <v>290</v>
      </c>
      <c r="O12" s="193" t="s">
        <v>108</v>
      </c>
      <c r="P12" s="186" t="s">
        <v>290</v>
      </c>
      <c r="Q12" s="103" t="s">
        <v>296</v>
      </c>
      <c r="R12" s="166" t="s">
        <v>106</v>
      </c>
      <c r="S12" s="9" t="s">
        <v>107</v>
      </c>
      <c r="T12" s="9" t="s">
        <v>97</v>
      </c>
      <c r="U12" s="10" t="s">
        <v>108</v>
      </c>
      <c r="V12" s="103" t="s">
        <v>296</v>
      </c>
      <c r="W12" s="166" t="s">
        <v>106</v>
      </c>
      <c r="X12" s="9" t="s">
        <v>107</v>
      </c>
      <c r="Y12" s="9" t="s">
        <v>97</v>
      </c>
      <c r="Z12" s="10" t="s">
        <v>108</v>
      </c>
    </row>
    <row r="13" spans="2:32" ht="15.75" hidden="1" thickBot="1" x14ac:dyDescent="0.3">
      <c r="B13" s="11"/>
      <c r="C13" s="68"/>
      <c r="D13" s="68"/>
      <c r="E13" s="68"/>
      <c r="F13" s="12" t="s">
        <v>109</v>
      </c>
      <c r="G13" s="13"/>
      <c r="H13" s="78"/>
      <c r="I13" s="79"/>
      <c r="J13" s="79"/>
      <c r="K13" s="67"/>
      <c r="L13" s="68"/>
      <c r="M13" s="69"/>
      <c r="N13" s="70"/>
      <c r="O13" s="70"/>
      <c r="P13" s="80"/>
    </row>
    <row r="14" spans="2:32" x14ac:dyDescent="0.25">
      <c r="B14" s="14"/>
      <c r="C14" s="297" t="s">
        <v>110</v>
      </c>
      <c r="D14" s="298"/>
      <c r="E14" s="298"/>
      <c r="F14" s="299"/>
      <c r="G14" s="112"/>
      <c r="H14" s="15" t="s">
        <v>14</v>
      </c>
      <c r="I14" s="216">
        <f>I15+I32+I262</f>
        <v>3569</v>
      </c>
      <c r="J14" s="216">
        <f>J15+J32+J262</f>
        <v>16</v>
      </c>
      <c r="K14" s="216">
        <f>K15+K32</f>
        <v>1045</v>
      </c>
      <c r="L14" s="216">
        <f>L15+L32</f>
        <v>824</v>
      </c>
      <c r="M14" s="216">
        <f>M15+M32</f>
        <v>1122</v>
      </c>
      <c r="N14" s="216"/>
      <c r="O14" s="226">
        <f>O15+O32</f>
        <v>578</v>
      </c>
      <c r="P14" s="168">
        <f>P15+P32+P262</f>
        <v>16</v>
      </c>
    </row>
    <row r="15" spans="2:32" x14ac:dyDescent="0.25">
      <c r="B15" s="16"/>
      <c r="C15" s="17" t="s">
        <v>15</v>
      </c>
      <c r="D15" s="113"/>
      <c r="E15" s="113"/>
      <c r="F15" s="114"/>
      <c r="G15" s="205"/>
      <c r="H15" s="18" t="s">
        <v>16</v>
      </c>
      <c r="I15" s="61">
        <f t="shared" ref="I15:P15" si="0">+I29</f>
        <v>869</v>
      </c>
      <c r="J15" s="61">
        <f t="shared" si="0"/>
        <v>0</v>
      </c>
      <c r="K15" s="61">
        <f>K30</f>
        <v>495</v>
      </c>
      <c r="L15" s="61">
        <f t="shared" ref="L15:O15" si="1">L30</f>
        <v>0</v>
      </c>
      <c r="M15" s="61">
        <f t="shared" si="1"/>
        <v>170</v>
      </c>
      <c r="N15" s="61">
        <f t="shared" si="1"/>
        <v>0</v>
      </c>
      <c r="O15" s="61">
        <f t="shared" si="1"/>
        <v>204</v>
      </c>
      <c r="P15" s="169">
        <f t="shared" si="0"/>
        <v>0</v>
      </c>
    </row>
    <row r="16" spans="2:32" hidden="1" x14ac:dyDescent="0.25">
      <c r="B16" s="16"/>
      <c r="C16" s="113"/>
      <c r="D16" s="17" t="s">
        <v>111</v>
      </c>
      <c r="E16" s="114"/>
      <c r="F16" s="114"/>
      <c r="G16" s="205"/>
      <c r="H16" s="18" t="s">
        <v>112</v>
      </c>
      <c r="I16" s="61">
        <f t="shared" ref="I16:J16" si="2">+I30</f>
        <v>869</v>
      </c>
      <c r="J16" s="61">
        <f t="shared" si="2"/>
        <v>0</v>
      </c>
      <c r="K16" s="61">
        <f t="shared" ref="K16:O16" si="3">K31</f>
        <v>550</v>
      </c>
      <c r="L16" s="61">
        <f t="shared" si="3"/>
        <v>824</v>
      </c>
      <c r="M16" s="61">
        <f t="shared" si="3"/>
        <v>952</v>
      </c>
      <c r="N16" s="61">
        <f t="shared" si="3"/>
        <v>0</v>
      </c>
      <c r="O16" s="61">
        <f t="shared" si="3"/>
        <v>374</v>
      </c>
      <c r="P16" s="169">
        <f t="shared" ref="P16:P22" si="4">P17</f>
        <v>0</v>
      </c>
    </row>
    <row r="17" spans="2:26" hidden="1" x14ac:dyDescent="0.25">
      <c r="B17" s="16"/>
      <c r="C17" s="113"/>
      <c r="D17" s="17"/>
      <c r="E17" s="17" t="s">
        <v>113</v>
      </c>
      <c r="F17" s="17" t="s">
        <v>114</v>
      </c>
      <c r="G17" s="209"/>
      <c r="H17" s="18" t="s">
        <v>115</v>
      </c>
      <c r="I17" s="61">
        <f t="shared" ref="I17:J17" si="5">+I31</f>
        <v>2700</v>
      </c>
      <c r="J17" s="61">
        <f t="shared" si="5"/>
        <v>16</v>
      </c>
      <c r="K17" s="61">
        <f t="shared" ref="K17:O17" si="6">K32</f>
        <v>550</v>
      </c>
      <c r="L17" s="61">
        <f t="shared" si="6"/>
        <v>824</v>
      </c>
      <c r="M17" s="61">
        <f t="shared" si="6"/>
        <v>952</v>
      </c>
      <c r="N17" s="61">
        <f t="shared" si="6"/>
        <v>0</v>
      </c>
      <c r="O17" s="61">
        <f t="shared" si="6"/>
        <v>374</v>
      </c>
      <c r="P17" s="169">
        <f t="shared" si="4"/>
        <v>0</v>
      </c>
    </row>
    <row r="18" spans="2:26" hidden="1" x14ac:dyDescent="0.25">
      <c r="B18" s="16"/>
      <c r="C18" s="113"/>
      <c r="D18" s="17"/>
      <c r="E18" s="114"/>
      <c r="F18" s="17" t="s">
        <v>116</v>
      </c>
      <c r="G18" s="209"/>
      <c r="H18" s="18" t="s">
        <v>117</v>
      </c>
      <c r="I18" s="61">
        <f t="shared" ref="I18:J18" si="7">+I32</f>
        <v>2700</v>
      </c>
      <c r="J18" s="61">
        <f t="shared" si="7"/>
        <v>16</v>
      </c>
      <c r="K18" s="61">
        <f t="shared" ref="K18:O18" si="8">K33</f>
        <v>3166</v>
      </c>
      <c r="L18" s="61">
        <f t="shared" si="8"/>
        <v>183</v>
      </c>
      <c r="M18" s="61">
        <f t="shared" si="8"/>
        <v>111</v>
      </c>
      <c r="N18" s="61">
        <f t="shared" si="8"/>
        <v>0</v>
      </c>
      <c r="O18" s="61">
        <f t="shared" si="8"/>
        <v>109</v>
      </c>
      <c r="P18" s="169">
        <f t="shared" si="4"/>
        <v>0</v>
      </c>
    </row>
    <row r="19" spans="2:26" hidden="1" x14ac:dyDescent="0.25">
      <c r="B19" s="115" t="s">
        <v>118</v>
      </c>
      <c r="C19" s="113"/>
      <c r="D19" s="17"/>
      <c r="E19" s="114"/>
      <c r="F19" s="114"/>
      <c r="G19" s="205"/>
      <c r="H19" s="81" t="s">
        <v>119</v>
      </c>
      <c r="I19" s="61">
        <f t="shared" ref="I19:J19" si="9">+I33</f>
        <v>3569</v>
      </c>
      <c r="J19" s="61">
        <f t="shared" si="9"/>
        <v>16</v>
      </c>
      <c r="K19" s="61">
        <f t="shared" ref="K19:O19" si="10">K34</f>
        <v>3106</v>
      </c>
      <c r="L19" s="61">
        <f t="shared" si="10"/>
        <v>163</v>
      </c>
      <c r="M19" s="61">
        <f t="shared" si="10"/>
        <v>95</v>
      </c>
      <c r="N19" s="61">
        <f t="shared" si="10"/>
        <v>0</v>
      </c>
      <c r="O19" s="61">
        <f t="shared" si="10"/>
        <v>86</v>
      </c>
      <c r="P19" s="169">
        <f t="shared" si="4"/>
        <v>0</v>
      </c>
    </row>
    <row r="20" spans="2:26" ht="6.75" hidden="1" customHeight="1" x14ac:dyDescent="0.25">
      <c r="B20" s="115"/>
      <c r="C20" s="113"/>
      <c r="D20" s="113"/>
      <c r="E20" s="113"/>
      <c r="F20" s="20" t="s">
        <v>120</v>
      </c>
      <c r="G20" s="21"/>
      <c r="H20" s="22" t="s">
        <v>121</v>
      </c>
      <c r="I20" s="61">
        <f t="shared" ref="I20:J20" si="11">+I34</f>
        <v>3450</v>
      </c>
      <c r="J20" s="61">
        <f t="shared" si="11"/>
        <v>16</v>
      </c>
      <c r="K20" s="61">
        <f t="shared" ref="K20:O20" si="12">K35</f>
        <v>2550</v>
      </c>
      <c r="L20" s="61">
        <f t="shared" si="12"/>
        <v>0</v>
      </c>
      <c r="M20" s="61">
        <f t="shared" si="12"/>
        <v>0</v>
      </c>
      <c r="N20" s="61">
        <f t="shared" si="12"/>
        <v>0</v>
      </c>
      <c r="O20" s="61">
        <f t="shared" si="12"/>
        <v>0</v>
      </c>
      <c r="P20" s="169">
        <f t="shared" si="4"/>
        <v>0</v>
      </c>
    </row>
    <row r="21" spans="2:26" ht="6.75" hidden="1" customHeight="1" x14ac:dyDescent="0.25">
      <c r="B21" s="115"/>
      <c r="C21" s="113"/>
      <c r="D21" s="113"/>
      <c r="E21" s="113"/>
      <c r="F21" s="20" t="s">
        <v>122</v>
      </c>
      <c r="G21" s="21"/>
      <c r="H21" s="22"/>
      <c r="I21" s="61">
        <f t="shared" ref="I21:J21" si="13">+I35</f>
        <v>2550</v>
      </c>
      <c r="J21" s="61">
        <f t="shared" si="13"/>
        <v>0</v>
      </c>
      <c r="K21" s="61">
        <f t="shared" ref="K21:O21" si="14">K36</f>
        <v>506</v>
      </c>
      <c r="L21" s="61">
        <f t="shared" si="14"/>
        <v>163</v>
      </c>
      <c r="M21" s="61">
        <f t="shared" si="14"/>
        <v>95</v>
      </c>
      <c r="N21" s="61">
        <f t="shared" si="14"/>
        <v>0</v>
      </c>
      <c r="O21" s="61">
        <f t="shared" si="14"/>
        <v>86</v>
      </c>
      <c r="P21" s="169">
        <f t="shared" si="4"/>
        <v>0</v>
      </c>
    </row>
    <row r="22" spans="2:26" hidden="1" x14ac:dyDescent="0.25">
      <c r="B22" s="115" t="s">
        <v>123</v>
      </c>
      <c r="C22" s="113"/>
      <c r="D22" s="113"/>
      <c r="E22" s="113"/>
      <c r="F22" s="114"/>
      <c r="G22" s="205"/>
      <c r="H22" s="81" t="s">
        <v>124</v>
      </c>
      <c r="I22" s="61">
        <f t="shared" ref="I22:J22" si="15">+I36</f>
        <v>850</v>
      </c>
      <c r="J22" s="61">
        <f t="shared" si="15"/>
        <v>16</v>
      </c>
      <c r="K22" s="61">
        <f t="shared" ref="K22:O22" si="16">K37</f>
        <v>50</v>
      </c>
      <c r="L22" s="61">
        <f t="shared" si="16"/>
        <v>0</v>
      </c>
      <c r="M22" s="61">
        <f t="shared" si="16"/>
        <v>0</v>
      </c>
      <c r="N22" s="61">
        <f t="shared" si="16"/>
        <v>0</v>
      </c>
      <c r="O22" s="61">
        <f t="shared" si="16"/>
        <v>0</v>
      </c>
      <c r="P22" s="169">
        <f t="shared" si="4"/>
        <v>0</v>
      </c>
    </row>
    <row r="23" spans="2:26" x14ac:dyDescent="0.25">
      <c r="B23" s="115"/>
      <c r="C23" s="113"/>
      <c r="D23" s="17" t="s">
        <v>17</v>
      </c>
      <c r="E23" s="113"/>
      <c r="F23" s="114"/>
      <c r="G23" s="205"/>
      <c r="H23" s="23" t="s">
        <v>300</v>
      </c>
      <c r="I23" s="184">
        <f t="shared" ref="I23" si="17">K23+L23+M23+O23</f>
        <v>869</v>
      </c>
      <c r="J23" s="61">
        <f t="shared" ref="J23:O28" si="18">J24</f>
        <v>0</v>
      </c>
      <c r="K23" s="61">
        <f t="shared" si="18"/>
        <v>495</v>
      </c>
      <c r="L23" s="61">
        <f t="shared" si="18"/>
        <v>0</v>
      </c>
      <c r="M23" s="61">
        <f t="shared" si="18"/>
        <v>170</v>
      </c>
      <c r="N23" s="61">
        <f t="shared" si="18"/>
        <v>0</v>
      </c>
      <c r="O23" s="61">
        <f t="shared" si="18"/>
        <v>204</v>
      </c>
      <c r="P23" s="169"/>
    </row>
    <row r="24" spans="2:26" hidden="1" x14ac:dyDescent="0.25">
      <c r="B24" s="115"/>
      <c r="C24" s="113"/>
      <c r="D24" s="17"/>
      <c r="E24" s="17" t="s">
        <v>125</v>
      </c>
      <c r="F24" s="17" t="s">
        <v>18</v>
      </c>
      <c r="G24" s="209"/>
      <c r="H24" s="23" t="s">
        <v>126</v>
      </c>
      <c r="I24" s="184">
        <f t="shared" ref="I24:I28" si="19">K24+L24+M24+O24</f>
        <v>869</v>
      </c>
      <c r="J24" s="61">
        <f t="shared" si="18"/>
        <v>0</v>
      </c>
      <c r="K24" s="61">
        <f t="shared" si="18"/>
        <v>495</v>
      </c>
      <c r="L24" s="61">
        <f t="shared" si="18"/>
        <v>0</v>
      </c>
      <c r="M24" s="61">
        <f t="shared" si="18"/>
        <v>170</v>
      </c>
      <c r="N24" s="61">
        <f t="shared" si="18"/>
        <v>0</v>
      </c>
      <c r="O24" s="61">
        <f t="shared" si="18"/>
        <v>204</v>
      </c>
      <c r="P24" s="169">
        <f>P25+P29</f>
        <v>0</v>
      </c>
    </row>
    <row r="25" spans="2:26" hidden="1" x14ac:dyDescent="0.25">
      <c r="B25" s="115"/>
      <c r="C25" s="113"/>
      <c r="D25" s="113"/>
      <c r="E25" s="113"/>
      <c r="F25" s="24" t="s">
        <v>127</v>
      </c>
      <c r="G25" s="25"/>
      <c r="H25" s="22" t="s">
        <v>128</v>
      </c>
      <c r="I25" s="184">
        <f t="shared" si="19"/>
        <v>869</v>
      </c>
      <c r="J25" s="61">
        <f t="shared" si="18"/>
        <v>0</v>
      </c>
      <c r="K25" s="61">
        <f t="shared" si="18"/>
        <v>495</v>
      </c>
      <c r="L25" s="61">
        <f t="shared" si="18"/>
        <v>0</v>
      </c>
      <c r="M25" s="61">
        <f t="shared" si="18"/>
        <v>170</v>
      </c>
      <c r="N25" s="61">
        <f t="shared" si="18"/>
        <v>0</v>
      </c>
      <c r="O25" s="61">
        <f t="shared" si="18"/>
        <v>204</v>
      </c>
      <c r="P25" s="169">
        <f t="shared" ref="P25" si="20">P26</f>
        <v>0</v>
      </c>
    </row>
    <row r="26" spans="2:26" hidden="1" x14ac:dyDescent="0.25">
      <c r="B26" s="115" t="s">
        <v>129</v>
      </c>
      <c r="C26" s="113"/>
      <c r="D26" s="113"/>
      <c r="E26" s="113"/>
      <c r="F26" s="114"/>
      <c r="G26" s="205"/>
      <c r="H26" s="81" t="s">
        <v>130</v>
      </c>
      <c r="I26" s="184">
        <f t="shared" si="19"/>
        <v>869</v>
      </c>
      <c r="J26" s="61">
        <f t="shared" si="18"/>
        <v>0</v>
      </c>
      <c r="K26" s="61">
        <f t="shared" si="18"/>
        <v>495</v>
      </c>
      <c r="L26" s="61">
        <f t="shared" si="18"/>
        <v>0</v>
      </c>
      <c r="M26" s="61">
        <f t="shared" si="18"/>
        <v>170</v>
      </c>
      <c r="N26" s="61">
        <f t="shared" si="18"/>
        <v>0</v>
      </c>
      <c r="O26" s="61">
        <f t="shared" si="18"/>
        <v>204</v>
      </c>
      <c r="P26" s="170"/>
    </row>
    <row r="27" spans="2:26" x14ac:dyDescent="0.25">
      <c r="B27" s="115"/>
      <c r="C27" s="113"/>
      <c r="D27" s="113"/>
      <c r="E27" s="302" t="s">
        <v>301</v>
      </c>
      <c r="F27" s="303"/>
      <c r="G27" s="235"/>
      <c r="H27" s="236" t="s">
        <v>302</v>
      </c>
      <c r="I27" s="184">
        <f t="shared" si="19"/>
        <v>869</v>
      </c>
      <c r="J27" s="61">
        <f t="shared" si="18"/>
        <v>0</v>
      </c>
      <c r="K27" s="61">
        <f t="shared" si="18"/>
        <v>495</v>
      </c>
      <c r="L27" s="61">
        <f t="shared" si="18"/>
        <v>0</v>
      </c>
      <c r="M27" s="61">
        <f t="shared" si="18"/>
        <v>170</v>
      </c>
      <c r="N27" s="61">
        <f t="shared" si="18"/>
        <v>0</v>
      </c>
      <c r="O27" s="61">
        <f t="shared" si="18"/>
        <v>204</v>
      </c>
      <c r="P27" s="170"/>
    </row>
    <row r="28" spans="2:26" hidden="1" x14ac:dyDescent="0.25">
      <c r="B28" s="115" t="s">
        <v>131</v>
      </c>
      <c r="C28" s="113"/>
      <c r="D28" s="113"/>
      <c r="E28" s="113"/>
      <c r="F28" s="114"/>
      <c r="G28" s="205"/>
      <c r="H28" s="81" t="s">
        <v>132</v>
      </c>
      <c r="I28" s="184">
        <f t="shared" si="19"/>
        <v>869</v>
      </c>
      <c r="J28" s="61">
        <f t="shared" si="18"/>
        <v>0</v>
      </c>
      <c r="K28" s="61">
        <f t="shared" si="18"/>
        <v>495</v>
      </c>
      <c r="L28" s="61">
        <f t="shared" si="18"/>
        <v>0</v>
      </c>
      <c r="M28" s="61">
        <f t="shared" si="18"/>
        <v>170</v>
      </c>
      <c r="N28" s="61">
        <f t="shared" si="18"/>
        <v>0</v>
      </c>
      <c r="O28" s="61">
        <f t="shared" si="18"/>
        <v>204</v>
      </c>
      <c r="P28" s="170"/>
    </row>
    <row r="29" spans="2:26" ht="18" customHeight="1" x14ac:dyDescent="0.25">
      <c r="B29" s="115"/>
      <c r="C29" s="113"/>
      <c r="D29" s="113"/>
      <c r="E29" s="113"/>
      <c r="F29" s="24" t="s">
        <v>19</v>
      </c>
      <c r="G29" s="25"/>
      <c r="H29" s="23" t="s">
        <v>20</v>
      </c>
      <c r="I29" s="184">
        <f>K29+L29+M29+O29</f>
        <v>869</v>
      </c>
      <c r="J29" s="61">
        <f t="shared" ref="J29:P29" si="21">J30</f>
        <v>0</v>
      </c>
      <c r="K29" s="61">
        <f>K30</f>
        <v>495</v>
      </c>
      <c r="L29" s="61">
        <f t="shared" ref="L29:O29" si="22">L30</f>
        <v>0</v>
      </c>
      <c r="M29" s="61">
        <f t="shared" si="22"/>
        <v>170</v>
      </c>
      <c r="N29" s="61">
        <f t="shared" si="22"/>
        <v>0</v>
      </c>
      <c r="O29" s="61">
        <f t="shared" si="22"/>
        <v>204</v>
      </c>
      <c r="P29" s="169">
        <f t="shared" si="21"/>
        <v>0</v>
      </c>
    </row>
    <row r="30" spans="2:26" ht="18" customHeight="1" x14ac:dyDescent="0.25">
      <c r="B30" s="116" t="s">
        <v>133</v>
      </c>
      <c r="C30" s="117"/>
      <c r="D30" s="117"/>
      <c r="E30" s="117"/>
      <c r="F30" s="118"/>
      <c r="G30" s="205"/>
      <c r="H30" s="81" t="s">
        <v>21</v>
      </c>
      <c r="I30" s="73">
        <f>K30+L30+M30+O30</f>
        <v>869</v>
      </c>
      <c r="J30" s="73">
        <v>0</v>
      </c>
      <c r="K30" s="73">
        <f>K40-K32</f>
        <v>495</v>
      </c>
      <c r="L30" s="73">
        <v>0</v>
      </c>
      <c r="M30" s="73">
        <f>1122-952</f>
        <v>170</v>
      </c>
      <c r="N30" s="73">
        <f t="shared" ref="N30" si="23">N40-N32</f>
        <v>0</v>
      </c>
      <c r="O30" s="73">
        <f>578-O32</f>
        <v>204</v>
      </c>
      <c r="P30" s="170">
        <v>0</v>
      </c>
    </row>
    <row r="31" spans="2:26" ht="18" customHeight="1" x14ac:dyDescent="0.25">
      <c r="B31" s="115"/>
      <c r="C31" s="300" t="s">
        <v>22</v>
      </c>
      <c r="D31" s="300"/>
      <c r="E31" s="300"/>
      <c r="F31" s="300"/>
      <c r="G31" s="26"/>
      <c r="H31" s="23" t="s">
        <v>23</v>
      </c>
      <c r="I31" s="61">
        <f t="shared" ref="I31:J31" si="24">I32</f>
        <v>2700</v>
      </c>
      <c r="J31" s="61">
        <f t="shared" si="24"/>
        <v>16</v>
      </c>
      <c r="K31" s="61">
        <f>K32</f>
        <v>550</v>
      </c>
      <c r="L31" s="61">
        <f>L32</f>
        <v>824</v>
      </c>
      <c r="M31" s="61">
        <f t="shared" ref="M31:P31" si="25">M32</f>
        <v>952</v>
      </c>
      <c r="N31" s="61"/>
      <c r="O31" s="217">
        <f t="shared" si="25"/>
        <v>374</v>
      </c>
      <c r="P31" s="19">
        <f t="shared" si="25"/>
        <v>16</v>
      </c>
      <c r="Q31" s="72">
        <f>R31+S31+T31+U31</f>
        <v>-700</v>
      </c>
      <c r="R31" s="119">
        <f>1800-K31</f>
        <v>1250</v>
      </c>
      <c r="S31" s="119">
        <f>125-L31</f>
        <v>-699</v>
      </c>
      <c r="T31" s="119">
        <f>63-M31</f>
        <v>-889</v>
      </c>
      <c r="U31" s="119">
        <f>12-O31</f>
        <v>-362</v>
      </c>
      <c r="V31" s="162">
        <f>W31+X31+Y31+Z31</f>
        <v>2869</v>
      </c>
      <c r="W31" s="163">
        <f>K31+R31+K30</f>
        <v>2295</v>
      </c>
      <c r="X31" s="163">
        <f>L31+S31+L30</f>
        <v>125</v>
      </c>
      <c r="Y31" s="163">
        <f>M31+T31+M30</f>
        <v>233</v>
      </c>
      <c r="Z31" s="163">
        <f>U31+O31+O30</f>
        <v>216</v>
      </c>
    </row>
    <row r="32" spans="2:26" ht="18" customHeight="1" x14ac:dyDescent="0.25">
      <c r="B32" s="115" t="s">
        <v>24</v>
      </c>
      <c r="C32" s="113"/>
      <c r="D32" s="113"/>
      <c r="E32" s="113"/>
      <c r="F32" s="114"/>
      <c r="G32" s="205"/>
      <c r="H32" s="81" t="s">
        <v>25</v>
      </c>
      <c r="I32" s="73">
        <f>K32+L32+M32+O32</f>
        <v>2700</v>
      </c>
      <c r="J32" s="73">
        <f>N32+P32</f>
        <v>16</v>
      </c>
      <c r="K32" s="73">
        <v>550</v>
      </c>
      <c r="L32" s="73">
        <v>824</v>
      </c>
      <c r="M32" s="73">
        <v>952</v>
      </c>
      <c r="N32" s="73"/>
      <c r="O32" s="218">
        <v>374</v>
      </c>
      <c r="P32" s="71">
        <f t="shared" ref="P32" si="26">P42-P30</f>
        <v>16</v>
      </c>
      <c r="Q32" s="72">
        <f>R32+S32+T32+U32</f>
        <v>-700</v>
      </c>
      <c r="R32" s="119">
        <f>338-K32</f>
        <v>-212</v>
      </c>
      <c r="S32" s="119">
        <f>936-L32</f>
        <v>112</v>
      </c>
      <c r="T32" s="119">
        <f>505-M32</f>
        <v>-447</v>
      </c>
      <c r="U32" s="119">
        <f>221-O32</f>
        <v>-153</v>
      </c>
      <c r="V32" s="162">
        <f>W32+X32+Y32+Z32</f>
        <v>2665</v>
      </c>
      <c r="W32" s="163">
        <f>K32+R32+K30</f>
        <v>833</v>
      </c>
      <c r="X32" s="163">
        <f>L32+S32+L30</f>
        <v>936</v>
      </c>
      <c r="Y32" s="163">
        <f>M32+T32+M30</f>
        <v>675</v>
      </c>
      <c r="Z32" s="163">
        <f>U32+O32</f>
        <v>221</v>
      </c>
    </row>
    <row r="33" spans="2:32" s="2" customFormat="1" ht="12.75" x14ac:dyDescent="0.2">
      <c r="B33" s="27" t="s">
        <v>26</v>
      </c>
      <c r="C33" s="17"/>
      <c r="D33" s="17"/>
      <c r="E33" s="17"/>
      <c r="F33" s="17"/>
      <c r="G33" s="209" t="s">
        <v>134</v>
      </c>
      <c r="H33" s="23" t="s">
        <v>27</v>
      </c>
      <c r="I33" s="91">
        <f t="shared" ref="I33:P33" si="27">I34+I38</f>
        <v>3569</v>
      </c>
      <c r="J33" s="91">
        <f>J41</f>
        <v>16</v>
      </c>
      <c r="K33" s="91">
        <f t="shared" si="27"/>
        <v>3166</v>
      </c>
      <c r="L33" s="91">
        <f t="shared" si="27"/>
        <v>183</v>
      </c>
      <c r="M33" s="91">
        <f t="shared" si="27"/>
        <v>111</v>
      </c>
      <c r="N33" s="91"/>
      <c r="O33" s="219">
        <f t="shared" si="27"/>
        <v>109</v>
      </c>
      <c r="P33" s="171">
        <f t="shared" si="27"/>
        <v>16</v>
      </c>
    </row>
    <row r="34" spans="2:32" s="2" customFormat="1" x14ac:dyDescent="0.25">
      <c r="B34" s="27"/>
      <c r="C34" s="17" t="s">
        <v>29</v>
      </c>
      <c r="D34" s="114"/>
      <c r="E34" s="114"/>
      <c r="F34" s="114"/>
      <c r="G34" s="205"/>
      <c r="H34" s="82" t="s">
        <v>30</v>
      </c>
      <c r="I34" s="183">
        <f t="shared" ref="I34:P34" si="28">I35+I36+I37</f>
        <v>3450</v>
      </c>
      <c r="J34" s="183">
        <f t="shared" si="28"/>
        <v>16</v>
      </c>
      <c r="K34" s="183">
        <f t="shared" si="28"/>
        <v>3106</v>
      </c>
      <c r="L34" s="183">
        <f t="shared" si="28"/>
        <v>163</v>
      </c>
      <c r="M34" s="183">
        <f t="shared" si="28"/>
        <v>95</v>
      </c>
      <c r="N34" s="183"/>
      <c r="O34" s="220">
        <f t="shared" si="28"/>
        <v>86</v>
      </c>
      <c r="P34" s="172">
        <f t="shared" si="28"/>
        <v>16</v>
      </c>
    </row>
    <row r="35" spans="2:32" s="2" customFormat="1" x14ac:dyDescent="0.25">
      <c r="B35" s="27"/>
      <c r="C35" s="114"/>
      <c r="D35" s="114" t="s">
        <v>31</v>
      </c>
      <c r="E35" s="114"/>
      <c r="F35" s="114"/>
      <c r="G35" s="205"/>
      <c r="H35" s="82" t="s">
        <v>32</v>
      </c>
      <c r="I35" s="183">
        <f t="shared" ref="I35:P35" si="29">I45</f>
        <v>2550</v>
      </c>
      <c r="J35" s="183">
        <f t="shared" si="29"/>
        <v>0</v>
      </c>
      <c r="K35" s="183">
        <f t="shared" si="29"/>
        <v>2550</v>
      </c>
      <c r="L35" s="183">
        <f t="shared" si="29"/>
        <v>0</v>
      </c>
      <c r="M35" s="183">
        <f t="shared" si="29"/>
        <v>0</v>
      </c>
      <c r="N35" s="183"/>
      <c r="O35" s="220">
        <f t="shared" si="29"/>
        <v>0</v>
      </c>
      <c r="P35" s="172">
        <f t="shared" si="29"/>
        <v>0</v>
      </c>
    </row>
    <row r="36" spans="2:32" s="2" customFormat="1" x14ac:dyDescent="0.25">
      <c r="B36" s="27"/>
      <c r="C36" s="17"/>
      <c r="D36" s="114" t="s">
        <v>42</v>
      </c>
      <c r="E36" s="114"/>
      <c r="F36" s="114"/>
      <c r="G36" s="205"/>
      <c r="H36" s="82" t="s">
        <v>135</v>
      </c>
      <c r="I36" s="183">
        <f t="shared" ref="I36:P36" si="30">I109</f>
        <v>850</v>
      </c>
      <c r="J36" s="183">
        <f t="shared" si="30"/>
        <v>16</v>
      </c>
      <c r="K36" s="183">
        <f t="shared" si="30"/>
        <v>506</v>
      </c>
      <c r="L36" s="183">
        <f t="shared" si="30"/>
        <v>163</v>
      </c>
      <c r="M36" s="183">
        <f t="shared" si="30"/>
        <v>95</v>
      </c>
      <c r="N36" s="183"/>
      <c r="O36" s="220">
        <f t="shared" si="30"/>
        <v>86</v>
      </c>
      <c r="P36" s="172">
        <f t="shared" si="30"/>
        <v>16</v>
      </c>
    </row>
    <row r="37" spans="2:32" s="2" customFormat="1" x14ac:dyDescent="0.25">
      <c r="B37" s="27"/>
      <c r="C37" s="17"/>
      <c r="D37" s="114" t="s">
        <v>83</v>
      </c>
      <c r="E37" s="114"/>
      <c r="F37" s="114"/>
      <c r="G37" s="205"/>
      <c r="H37" s="82" t="s">
        <v>136</v>
      </c>
      <c r="I37" s="183">
        <f t="shared" ref="I37:P37" si="31">I221</f>
        <v>50</v>
      </c>
      <c r="J37" s="183">
        <f t="shared" si="31"/>
        <v>0</v>
      </c>
      <c r="K37" s="183">
        <f t="shared" si="31"/>
        <v>50</v>
      </c>
      <c r="L37" s="183">
        <f t="shared" si="31"/>
        <v>0</v>
      </c>
      <c r="M37" s="183">
        <f t="shared" si="31"/>
        <v>0</v>
      </c>
      <c r="N37" s="183"/>
      <c r="O37" s="220">
        <f t="shared" si="31"/>
        <v>0</v>
      </c>
      <c r="P37" s="172">
        <f t="shared" si="31"/>
        <v>0</v>
      </c>
    </row>
    <row r="38" spans="2:32" s="2" customFormat="1" x14ac:dyDescent="0.25">
      <c r="B38" s="27"/>
      <c r="C38" s="17"/>
      <c r="D38" s="114" t="s">
        <v>87</v>
      </c>
      <c r="E38" s="17"/>
      <c r="F38" s="17"/>
      <c r="G38" s="209"/>
      <c r="H38" s="82" t="s">
        <v>137</v>
      </c>
      <c r="I38" s="73">
        <f t="shared" ref="I38:P38" si="32">I243</f>
        <v>119</v>
      </c>
      <c r="J38" s="73">
        <f t="shared" si="32"/>
        <v>0</v>
      </c>
      <c r="K38" s="73">
        <f t="shared" si="32"/>
        <v>60</v>
      </c>
      <c r="L38" s="73">
        <f t="shared" si="32"/>
        <v>20</v>
      </c>
      <c r="M38" s="73">
        <f t="shared" si="32"/>
        <v>16</v>
      </c>
      <c r="N38" s="73"/>
      <c r="O38" s="218">
        <f t="shared" si="32"/>
        <v>23</v>
      </c>
      <c r="P38" s="170">
        <f t="shared" si="32"/>
        <v>0</v>
      </c>
      <c r="R38" s="2">
        <v>938</v>
      </c>
      <c r="S38" s="2">
        <v>936</v>
      </c>
    </row>
    <row r="39" spans="2:32" s="2" customFormat="1" x14ac:dyDescent="0.25">
      <c r="B39" s="27"/>
      <c r="C39" s="17"/>
      <c r="D39" s="114" t="s">
        <v>88</v>
      </c>
      <c r="E39" s="17"/>
      <c r="F39" s="17"/>
      <c r="G39" s="209"/>
      <c r="H39" s="82" t="s">
        <v>138</v>
      </c>
      <c r="I39" s="73">
        <f t="shared" ref="I39:P39" si="33">I245</f>
        <v>119</v>
      </c>
      <c r="J39" s="73">
        <f t="shared" si="33"/>
        <v>0</v>
      </c>
      <c r="K39" s="73">
        <f t="shared" si="33"/>
        <v>60</v>
      </c>
      <c r="L39" s="73">
        <f t="shared" si="33"/>
        <v>20</v>
      </c>
      <c r="M39" s="73">
        <f t="shared" si="33"/>
        <v>16</v>
      </c>
      <c r="N39" s="73"/>
      <c r="O39" s="218">
        <f t="shared" si="33"/>
        <v>23</v>
      </c>
      <c r="P39" s="170">
        <f t="shared" si="33"/>
        <v>0</v>
      </c>
    </row>
    <row r="40" spans="2:32" s="2" customFormat="1" x14ac:dyDescent="0.25">
      <c r="B40" s="27"/>
      <c r="C40" s="17"/>
      <c r="D40" s="114"/>
      <c r="E40" s="17"/>
      <c r="F40" s="17"/>
      <c r="G40" s="209" t="s">
        <v>140</v>
      </c>
      <c r="H40" s="23" t="s">
        <v>27</v>
      </c>
      <c r="I40" s="184">
        <f>I42</f>
        <v>3569</v>
      </c>
      <c r="J40" s="184">
        <f t="shared" ref="J40:P40" si="34">J42</f>
        <v>16</v>
      </c>
      <c r="K40" s="184">
        <f t="shared" si="34"/>
        <v>1045</v>
      </c>
      <c r="L40" s="184">
        <f t="shared" si="34"/>
        <v>824</v>
      </c>
      <c r="M40" s="184">
        <f t="shared" si="34"/>
        <v>1122</v>
      </c>
      <c r="N40" s="184"/>
      <c r="O40" s="227">
        <f t="shared" si="34"/>
        <v>578</v>
      </c>
      <c r="P40" s="173">
        <f t="shared" si="34"/>
        <v>16</v>
      </c>
      <c r="S40" s="2">
        <f>2400-1462</f>
        <v>938</v>
      </c>
    </row>
    <row r="41" spans="2:32" s="2" customFormat="1" ht="17.25" customHeight="1" x14ac:dyDescent="0.2">
      <c r="B41" s="28" t="s">
        <v>139</v>
      </c>
      <c r="C41" s="29"/>
      <c r="D41" s="29"/>
      <c r="E41" s="29"/>
      <c r="F41" s="29"/>
      <c r="G41" s="209" t="s">
        <v>134</v>
      </c>
      <c r="H41" s="23" t="s">
        <v>28</v>
      </c>
      <c r="I41" s="61">
        <f>I45+I109+I221+I243</f>
        <v>3569</v>
      </c>
      <c r="J41" s="61">
        <f t="shared" ref="J41:P42" si="35">J43+J243</f>
        <v>16</v>
      </c>
      <c r="K41" s="61">
        <f t="shared" si="35"/>
        <v>3166</v>
      </c>
      <c r="L41" s="61">
        <f t="shared" si="35"/>
        <v>183</v>
      </c>
      <c r="M41" s="61">
        <f t="shared" si="35"/>
        <v>111</v>
      </c>
      <c r="N41" s="61"/>
      <c r="O41" s="217">
        <f t="shared" si="35"/>
        <v>109</v>
      </c>
      <c r="P41" s="169">
        <f t="shared" si="35"/>
        <v>16</v>
      </c>
      <c r="R41" s="102"/>
      <c r="V41" s="102"/>
      <c r="W41" s="102"/>
      <c r="X41" s="102"/>
      <c r="Y41" s="102"/>
    </row>
    <row r="42" spans="2:32" s="4" customFormat="1" ht="17.25" customHeight="1" x14ac:dyDescent="0.2">
      <c r="B42" s="301"/>
      <c r="C42" s="282"/>
      <c r="D42" s="282"/>
      <c r="E42" s="282"/>
      <c r="F42" s="283"/>
      <c r="G42" s="209" t="s">
        <v>140</v>
      </c>
      <c r="H42" s="23"/>
      <c r="I42" s="61">
        <f>I44+I244</f>
        <v>3569</v>
      </c>
      <c r="J42" s="61">
        <f t="shared" si="35"/>
        <v>16</v>
      </c>
      <c r="K42" s="61">
        <f t="shared" si="35"/>
        <v>1045</v>
      </c>
      <c r="L42" s="61">
        <f t="shared" si="35"/>
        <v>824</v>
      </c>
      <c r="M42" s="61">
        <f t="shared" si="35"/>
        <v>1122</v>
      </c>
      <c r="N42" s="61"/>
      <c r="O42" s="217">
        <f t="shared" si="35"/>
        <v>578</v>
      </c>
      <c r="P42" s="169">
        <f t="shared" si="35"/>
        <v>16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2:32" ht="17.25" customHeight="1" x14ac:dyDescent="0.25">
      <c r="B43" s="120"/>
      <c r="C43" s="17" t="s">
        <v>29</v>
      </c>
      <c r="D43" s="114"/>
      <c r="E43" s="114"/>
      <c r="F43" s="114"/>
      <c r="G43" s="205" t="s">
        <v>134</v>
      </c>
      <c r="H43" s="23" t="s">
        <v>30</v>
      </c>
      <c r="I43" s="91">
        <f t="shared" ref="I43:P43" si="36">I45+I109+I221</f>
        <v>3450</v>
      </c>
      <c r="J43" s="91">
        <f>J109</f>
        <v>16</v>
      </c>
      <c r="K43" s="91">
        <f>K45+K109+K221</f>
        <v>3106</v>
      </c>
      <c r="L43" s="91">
        <f t="shared" si="36"/>
        <v>163</v>
      </c>
      <c r="M43" s="91">
        <f t="shared" si="36"/>
        <v>95</v>
      </c>
      <c r="N43" s="91"/>
      <c r="O43" s="219">
        <f t="shared" si="36"/>
        <v>86</v>
      </c>
      <c r="P43" s="83">
        <f t="shared" si="36"/>
        <v>16</v>
      </c>
    </row>
    <row r="44" spans="2:32" ht="17.25" customHeight="1" x14ac:dyDescent="0.25">
      <c r="B44" s="120"/>
      <c r="C44" s="281"/>
      <c r="D44" s="282"/>
      <c r="E44" s="282"/>
      <c r="F44" s="283"/>
      <c r="G44" s="205" t="s">
        <v>140</v>
      </c>
      <c r="H44" s="30"/>
      <c r="I44" s="91">
        <f t="shared" ref="I44:P44" si="37">I46+I110+I226</f>
        <v>3450</v>
      </c>
      <c r="J44" s="91">
        <f>N44+P44</f>
        <v>16</v>
      </c>
      <c r="K44" s="91">
        <f>K46+K110+K226</f>
        <v>1005</v>
      </c>
      <c r="L44" s="91">
        <f t="shared" si="37"/>
        <v>784</v>
      </c>
      <c r="M44" s="91">
        <f t="shared" si="37"/>
        <v>1106</v>
      </c>
      <c r="N44" s="91"/>
      <c r="O44" s="219">
        <f t="shared" si="37"/>
        <v>555</v>
      </c>
      <c r="P44" s="171">
        <f t="shared" si="37"/>
        <v>16</v>
      </c>
    </row>
    <row r="45" spans="2:32" ht="17.25" customHeight="1" x14ac:dyDescent="0.25">
      <c r="B45" s="120"/>
      <c r="C45" s="114"/>
      <c r="D45" s="17" t="s">
        <v>31</v>
      </c>
      <c r="E45" s="114"/>
      <c r="F45" s="114"/>
      <c r="G45" s="205" t="s">
        <v>134</v>
      </c>
      <c r="H45" s="23">
        <v>10</v>
      </c>
      <c r="I45" s="91">
        <f>I47+I73+I92+I83</f>
        <v>2550</v>
      </c>
      <c r="J45" s="91"/>
      <c r="K45" s="91">
        <f>K47+K83+K92</f>
        <v>2550</v>
      </c>
      <c r="L45" s="91">
        <f t="shared" ref="L45:O45" si="38">L47+L73+L92</f>
        <v>0</v>
      </c>
      <c r="M45" s="91">
        <f t="shared" si="38"/>
        <v>0</v>
      </c>
      <c r="N45" s="91"/>
      <c r="O45" s="219">
        <f t="shared" si="38"/>
        <v>0</v>
      </c>
      <c r="P45" s="171">
        <v>0</v>
      </c>
    </row>
    <row r="46" spans="2:32" ht="17.25" customHeight="1" x14ac:dyDescent="0.25">
      <c r="B46" s="120"/>
      <c r="C46" s="265"/>
      <c r="D46" s="266"/>
      <c r="E46" s="266"/>
      <c r="F46" s="267"/>
      <c r="G46" s="205" t="s">
        <v>140</v>
      </c>
      <c r="H46" s="23"/>
      <c r="I46" s="91">
        <f>I48+I84+I93</f>
        <v>2550</v>
      </c>
      <c r="J46" s="91">
        <f t="shared" ref="J46:O46" si="39">J48+J84+J93</f>
        <v>0</v>
      </c>
      <c r="K46" s="91">
        <f>K48+K84+K93</f>
        <v>749</v>
      </c>
      <c r="L46" s="91">
        <f t="shared" si="39"/>
        <v>534</v>
      </c>
      <c r="M46" s="91">
        <f t="shared" si="39"/>
        <v>841</v>
      </c>
      <c r="N46" s="91">
        <f t="shared" si="39"/>
        <v>0</v>
      </c>
      <c r="O46" s="91">
        <f t="shared" si="39"/>
        <v>426</v>
      </c>
      <c r="P46" s="171">
        <v>0</v>
      </c>
    </row>
    <row r="47" spans="2:32" ht="17.25" customHeight="1" x14ac:dyDescent="0.25">
      <c r="B47" s="120"/>
      <c r="C47" s="42"/>
      <c r="D47" s="17" t="s">
        <v>33</v>
      </c>
      <c r="E47" s="114"/>
      <c r="F47" s="114"/>
      <c r="G47" s="209" t="s">
        <v>134</v>
      </c>
      <c r="H47" s="22" t="s">
        <v>34</v>
      </c>
      <c r="I47" s="228">
        <f>+K47+L47+M47+O47</f>
        <v>2466</v>
      </c>
      <c r="J47" s="228"/>
      <c r="K47" s="228">
        <f>K49+K62+K64+K66+K69+K71</f>
        <v>2466</v>
      </c>
      <c r="L47" s="228">
        <f t="shared" ref="L47:O47" si="40">L49+L62+L64+L66+L69+L71</f>
        <v>0</v>
      </c>
      <c r="M47" s="228">
        <f t="shared" si="40"/>
        <v>0</v>
      </c>
      <c r="N47" s="228"/>
      <c r="O47" s="229">
        <f t="shared" si="40"/>
        <v>0</v>
      </c>
      <c r="P47" s="230">
        <v>0</v>
      </c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</row>
    <row r="48" spans="2:32" ht="17.25" customHeight="1" x14ac:dyDescent="0.25">
      <c r="B48" s="120"/>
      <c r="C48" s="42"/>
      <c r="D48" s="281"/>
      <c r="E48" s="282"/>
      <c r="F48" s="283"/>
      <c r="G48" s="209" t="s">
        <v>140</v>
      </c>
      <c r="H48" s="31"/>
      <c r="I48" s="228">
        <f>+I58+I63+I65+I68+I70+I72</f>
        <v>2466</v>
      </c>
      <c r="J48" s="228"/>
      <c r="K48" s="228">
        <f>+K58+K63+K65+K68+K70+K72</f>
        <v>704</v>
      </c>
      <c r="L48" s="228">
        <f>+L58+L63+L65+L68+L70+L72</f>
        <v>519</v>
      </c>
      <c r="M48" s="228">
        <f>+M58+M63+M65+M68+M70+M72</f>
        <v>825</v>
      </c>
      <c r="N48" s="228"/>
      <c r="O48" s="229">
        <f>+O58+O63+O65+O68+O70+O72</f>
        <v>418</v>
      </c>
      <c r="P48" s="230">
        <v>0</v>
      </c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</row>
    <row r="49" spans="2:38" ht="17.25" customHeight="1" x14ac:dyDescent="0.25">
      <c r="B49" s="120"/>
      <c r="C49" s="114"/>
      <c r="D49" s="114" t="s">
        <v>35</v>
      </c>
      <c r="E49" s="114"/>
      <c r="F49" s="114"/>
      <c r="G49" s="205" t="s">
        <v>134</v>
      </c>
      <c r="H49" s="84" t="s">
        <v>0</v>
      </c>
      <c r="I49" s="232">
        <f t="shared" ref="I49:I62" si="41">SUM(K49:O49)</f>
        <v>2010</v>
      </c>
      <c r="J49" s="232"/>
      <c r="K49" s="232">
        <v>2010</v>
      </c>
      <c r="L49" s="232">
        <v>0</v>
      </c>
      <c r="M49" s="232">
        <v>0</v>
      </c>
      <c r="N49" s="232"/>
      <c r="O49" s="233">
        <v>0</v>
      </c>
      <c r="P49" s="230">
        <v>0</v>
      </c>
      <c r="Q49" s="231"/>
      <c r="R49" s="234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</row>
    <row r="50" spans="2:38" hidden="1" x14ac:dyDescent="0.25">
      <c r="B50" s="120"/>
      <c r="C50" s="114"/>
      <c r="D50" s="114" t="s">
        <v>141</v>
      </c>
      <c r="E50" s="114"/>
      <c r="F50" s="114"/>
      <c r="G50" s="205"/>
      <c r="H50" s="84" t="s">
        <v>142</v>
      </c>
      <c r="I50" s="232">
        <f t="shared" si="41"/>
        <v>0</v>
      </c>
      <c r="J50" s="232"/>
      <c r="K50" s="232"/>
      <c r="L50" s="232"/>
      <c r="M50" s="232"/>
      <c r="N50" s="232"/>
      <c r="O50" s="233"/>
      <c r="P50" s="230">
        <v>0</v>
      </c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</row>
    <row r="51" spans="2:38" hidden="1" x14ac:dyDescent="0.25">
      <c r="B51" s="120"/>
      <c r="C51" s="114"/>
      <c r="D51" s="114" t="s">
        <v>143</v>
      </c>
      <c r="E51" s="114"/>
      <c r="F51" s="114"/>
      <c r="G51" s="205"/>
      <c r="H51" s="84" t="s">
        <v>144</v>
      </c>
      <c r="I51" s="232">
        <f t="shared" si="41"/>
        <v>0</v>
      </c>
      <c r="J51" s="232"/>
      <c r="K51" s="232"/>
      <c r="L51" s="232"/>
      <c r="M51" s="232"/>
      <c r="N51" s="232"/>
      <c r="O51" s="233"/>
      <c r="P51" s="230">
        <v>0</v>
      </c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</row>
    <row r="52" spans="2:38" hidden="1" x14ac:dyDescent="0.25">
      <c r="B52" s="120"/>
      <c r="C52" s="114"/>
      <c r="D52" s="114" t="s">
        <v>145</v>
      </c>
      <c r="E52" s="114"/>
      <c r="F52" s="114"/>
      <c r="G52" s="205"/>
      <c r="H52" s="84" t="s">
        <v>146</v>
      </c>
      <c r="I52" s="232">
        <f t="shared" si="41"/>
        <v>0</v>
      </c>
      <c r="J52" s="232"/>
      <c r="K52" s="232"/>
      <c r="L52" s="232"/>
      <c r="M52" s="232"/>
      <c r="N52" s="232"/>
      <c r="O52" s="233"/>
      <c r="P52" s="230">
        <v>0</v>
      </c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</row>
    <row r="53" spans="2:38" hidden="1" x14ac:dyDescent="0.25">
      <c r="B53" s="120"/>
      <c r="C53" s="114"/>
      <c r="D53" s="114" t="s">
        <v>147</v>
      </c>
      <c r="E53" s="114"/>
      <c r="F53" s="114"/>
      <c r="G53" s="205"/>
      <c r="H53" s="84" t="s">
        <v>148</v>
      </c>
      <c r="I53" s="232">
        <f t="shared" si="41"/>
        <v>0</v>
      </c>
      <c r="J53" s="232"/>
      <c r="K53" s="232"/>
      <c r="L53" s="232"/>
      <c r="M53" s="232"/>
      <c r="N53" s="232"/>
      <c r="O53" s="233"/>
      <c r="P53" s="230">
        <v>0</v>
      </c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</row>
    <row r="54" spans="2:38" hidden="1" x14ac:dyDescent="0.25">
      <c r="B54" s="120"/>
      <c r="C54" s="114"/>
      <c r="D54" s="114" t="s">
        <v>149</v>
      </c>
      <c r="E54" s="114"/>
      <c r="F54" s="114"/>
      <c r="G54" s="205"/>
      <c r="H54" s="84" t="s">
        <v>150</v>
      </c>
      <c r="I54" s="232">
        <f t="shared" si="41"/>
        <v>0</v>
      </c>
      <c r="J54" s="232"/>
      <c r="K54" s="232"/>
      <c r="L54" s="232"/>
      <c r="M54" s="232"/>
      <c r="N54" s="232"/>
      <c r="O54" s="233"/>
      <c r="P54" s="230">
        <v>0</v>
      </c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</row>
    <row r="55" spans="2:38" hidden="1" x14ac:dyDescent="0.25">
      <c r="B55" s="120"/>
      <c r="C55" s="114"/>
      <c r="D55" s="114" t="s">
        <v>151</v>
      </c>
      <c r="E55" s="114"/>
      <c r="F55" s="114"/>
      <c r="G55" s="205"/>
      <c r="H55" s="84" t="s">
        <v>152</v>
      </c>
      <c r="I55" s="232">
        <f t="shared" si="41"/>
        <v>0</v>
      </c>
      <c r="J55" s="232"/>
      <c r="K55" s="232"/>
      <c r="L55" s="232"/>
      <c r="M55" s="232"/>
      <c r="N55" s="232"/>
      <c r="O55" s="233"/>
      <c r="P55" s="230">
        <v>0</v>
      </c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</row>
    <row r="56" spans="2:38" hidden="1" x14ac:dyDescent="0.25">
      <c r="B56" s="120"/>
      <c r="C56" s="114"/>
      <c r="D56" s="114" t="s">
        <v>153</v>
      </c>
      <c r="E56" s="114"/>
      <c r="F56" s="114"/>
      <c r="G56" s="205"/>
      <c r="H56" s="84" t="s">
        <v>154</v>
      </c>
      <c r="I56" s="232">
        <f t="shared" si="41"/>
        <v>0</v>
      </c>
      <c r="J56" s="232"/>
      <c r="K56" s="232"/>
      <c r="L56" s="232"/>
      <c r="M56" s="232"/>
      <c r="N56" s="232"/>
      <c r="O56" s="233"/>
      <c r="P56" s="230">
        <v>0</v>
      </c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</row>
    <row r="57" spans="2:38" hidden="1" x14ac:dyDescent="0.25">
      <c r="B57" s="120"/>
      <c r="C57" s="114"/>
      <c r="D57" s="114" t="s">
        <v>155</v>
      </c>
      <c r="E57" s="114"/>
      <c r="F57" s="114"/>
      <c r="G57" s="205"/>
      <c r="H57" s="84" t="s">
        <v>156</v>
      </c>
      <c r="I57" s="232">
        <f t="shared" si="41"/>
        <v>0</v>
      </c>
      <c r="J57" s="232"/>
      <c r="K57" s="232"/>
      <c r="L57" s="232"/>
      <c r="M57" s="232"/>
      <c r="N57" s="232"/>
      <c r="O57" s="233"/>
      <c r="P57" s="230">
        <v>0</v>
      </c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</row>
    <row r="58" spans="2:38" x14ac:dyDescent="0.25">
      <c r="B58" s="120"/>
      <c r="C58" s="114"/>
      <c r="D58" s="265"/>
      <c r="E58" s="266"/>
      <c r="F58" s="267"/>
      <c r="G58" s="205" t="s">
        <v>140</v>
      </c>
      <c r="H58" s="84"/>
      <c r="I58" s="232">
        <v>2010</v>
      </c>
      <c r="J58" s="232"/>
      <c r="K58" s="232">
        <f>575-11</f>
        <v>564</v>
      </c>
      <c r="L58" s="232">
        <f>643-249</f>
        <v>394</v>
      </c>
      <c r="M58" s="232">
        <v>643</v>
      </c>
      <c r="N58" s="232"/>
      <c r="O58" s="233">
        <v>409</v>
      </c>
      <c r="P58" s="230">
        <v>0</v>
      </c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72"/>
      <c r="AE58" s="72"/>
      <c r="AH58" s="194"/>
      <c r="AI58" s="195"/>
    </row>
    <row r="59" spans="2:38" hidden="1" x14ac:dyDescent="0.25">
      <c r="B59" s="120"/>
      <c r="C59" s="114"/>
      <c r="D59" s="114" t="s">
        <v>157</v>
      </c>
      <c r="E59" s="114"/>
      <c r="F59" s="114"/>
      <c r="G59" s="205" t="s">
        <v>134</v>
      </c>
      <c r="H59" s="84" t="s">
        <v>158</v>
      </c>
      <c r="I59" s="232">
        <f t="shared" si="41"/>
        <v>0</v>
      </c>
      <c r="J59" s="232"/>
      <c r="K59" s="232"/>
      <c r="L59" s="232"/>
      <c r="M59" s="232"/>
      <c r="N59" s="232"/>
      <c r="O59" s="233"/>
      <c r="P59" s="230">
        <v>0</v>
      </c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E59" s="72"/>
      <c r="AH59" s="194"/>
      <c r="AI59" s="195"/>
    </row>
    <row r="60" spans="2:38" hidden="1" x14ac:dyDescent="0.25">
      <c r="B60" s="120"/>
      <c r="C60" s="114"/>
      <c r="D60" s="114" t="s">
        <v>159</v>
      </c>
      <c r="E60" s="114"/>
      <c r="F60" s="114"/>
      <c r="G60" s="205"/>
      <c r="H60" s="84" t="s">
        <v>160</v>
      </c>
      <c r="I60" s="232">
        <f t="shared" si="41"/>
        <v>0</v>
      </c>
      <c r="J60" s="232"/>
      <c r="K60" s="232"/>
      <c r="L60" s="232"/>
      <c r="M60" s="232"/>
      <c r="N60" s="232"/>
      <c r="O60" s="233"/>
      <c r="P60" s="230">
        <v>0</v>
      </c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E60" s="72"/>
      <c r="AH60" s="194"/>
      <c r="AI60" s="195"/>
    </row>
    <row r="61" spans="2:38" hidden="1" x14ac:dyDescent="0.25">
      <c r="B61" s="120"/>
      <c r="C61" s="114"/>
      <c r="D61" s="265"/>
      <c r="E61" s="266"/>
      <c r="F61" s="267"/>
      <c r="G61" s="205" t="s">
        <v>140</v>
      </c>
      <c r="H61" s="84"/>
      <c r="I61" s="232">
        <f t="shared" si="41"/>
        <v>0</v>
      </c>
      <c r="J61" s="232"/>
      <c r="K61" s="232"/>
      <c r="L61" s="232"/>
      <c r="M61" s="232"/>
      <c r="N61" s="232"/>
      <c r="O61" s="233"/>
      <c r="P61" s="230">
        <v>0</v>
      </c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E61" s="72"/>
      <c r="AH61" s="194"/>
      <c r="AI61" s="195"/>
    </row>
    <row r="62" spans="2:38" x14ac:dyDescent="0.25">
      <c r="B62" s="120"/>
      <c r="C62" s="114"/>
      <c r="D62" s="114" t="s">
        <v>292</v>
      </c>
      <c r="E62" s="114"/>
      <c r="F62" s="114"/>
      <c r="G62" s="205" t="s">
        <v>134</v>
      </c>
      <c r="H62" s="85" t="s">
        <v>148</v>
      </c>
      <c r="I62" s="232">
        <f t="shared" si="41"/>
        <v>200</v>
      </c>
      <c r="J62" s="232"/>
      <c r="K62" s="232">
        <v>200</v>
      </c>
      <c r="L62" s="232">
        <v>0</v>
      </c>
      <c r="M62" s="232">
        <v>0</v>
      </c>
      <c r="N62" s="232"/>
      <c r="O62" s="233">
        <v>0</v>
      </c>
      <c r="P62" s="230">
        <v>0</v>
      </c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E62" s="72"/>
      <c r="AH62" s="194"/>
      <c r="AI62" s="195"/>
      <c r="AJ62" s="195"/>
      <c r="AK62" s="195"/>
      <c r="AL62" s="195"/>
    </row>
    <row r="63" spans="2:38" x14ac:dyDescent="0.25">
      <c r="B63" s="120"/>
      <c r="C63" s="114"/>
      <c r="D63" s="205"/>
      <c r="E63" s="206"/>
      <c r="F63" s="207"/>
      <c r="G63" s="205" t="s">
        <v>140</v>
      </c>
      <c r="H63" s="84"/>
      <c r="I63" s="232">
        <f>SUM(K63:O63)</f>
        <v>200</v>
      </c>
      <c r="J63" s="232"/>
      <c r="K63" s="232">
        <f>77-20</f>
        <v>57</v>
      </c>
      <c r="L63" s="232">
        <f>93-50</f>
        <v>43</v>
      </c>
      <c r="M63" s="232">
        <v>93</v>
      </c>
      <c r="N63" s="232"/>
      <c r="O63" s="233">
        <v>7</v>
      </c>
      <c r="P63" s="230">
        <v>0</v>
      </c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72"/>
      <c r="AE63" s="72"/>
      <c r="AH63" s="194"/>
      <c r="AI63" s="195"/>
    </row>
    <row r="64" spans="2:38" ht="18.75" customHeight="1" x14ac:dyDescent="0.25">
      <c r="B64" s="120"/>
      <c r="C64" s="114"/>
      <c r="D64" s="114" t="s">
        <v>36</v>
      </c>
      <c r="E64" s="114"/>
      <c r="F64" s="114"/>
      <c r="G64" s="205" t="s">
        <v>134</v>
      </c>
      <c r="H64" s="84" t="s">
        <v>2</v>
      </c>
      <c r="I64" s="232">
        <f t="shared" ref="I64:I72" si="42">SUM(K64:O64)</f>
        <v>127</v>
      </c>
      <c r="J64" s="232"/>
      <c r="K64" s="232">
        <f>532-200-130-75</f>
        <v>127</v>
      </c>
      <c r="L64" s="232">
        <v>0</v>
      </c>
      <c r="M64" s="232">
        <v>0</v>
      </c>
      <c r="N64" s="232"/>
      <c r="O64" s="233">
        <v>0</v>
      </c>
      <c r="P64" s="230">
        <v>0</v>
      </c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E64" s="72"/>
      <c r="AH64" s="194"/>
      <c r="AI64" s="195"/>
    </row>
    <row r="65" spans="1:35" ht="18.75" customHeight="1" x14ac:dyDescent="0.25">
      <c r="B65" s="120"/>
      <c r="C65" s="114"/>
      <c r="D65" s="265"/>
      <c r="E65" s="266"/>
      <c r="F65" s="267"/>
      <c r="G65" s="205" t="s">
        <v>140</v>
      </c>
      <c r="H65" s="84"/>
      <c r="I65" s="73">
        <f t="shared" si="42"/>
        <v>127</v>
      </c>
      <c r="J65" s="73"/>
      <c r="K65" s="73">
        <f>135-100</f>
        <v>35</v>
      </c>
      <c r="L65" s="73">
        <f>134-100</f>
        <v>34</v>
      </c>
      <c r="M65" s="73">
        <f>133-75</f>
        <v>58</v>
      </c>
      <c r="N65" s="73"/>
      <c r="O65" s="218">
        <f>130-130</f>
        <v>0</v>
      </c>
      <c r="P65" s="171">
        <v>0</v>
      </c>
      <c r="AD65" s="72"/>
      <c r="AE65" s="72"/>
      <c r="AH65" s="194"/>
      <c r="AI65" s="195"/>
    </row>
    <row r="66" spans="1:35" ht="18.75" customHeight="1" x14ac:dyDescent="0.25">
      <c r="B66" s="120"/>
      <c r="C66" s="114"/>
      <c r="D66" s="114" t="s">
        <v>37</v>
      </c>
      <c r="E66" s="114"/>
      <c r="F66" s="114"/>
      <c r="G66" s="205" t="s">
        <v>134</v>
      </c>
      <c r="H66" s="84" t="s">
        <v>38</v>
      </c>
      <c r="I66" s="73">
        <f t="shared" si="42"/>
        <v>28</v>
      </c>
      <c r="J66" s="73"/>
      <c r="K66" s="73">
        <v>28</v>
      </c>
      <c r="L66" s="73">
        <v>0</v>
      </c>
      <c r="M66" s="73">
        <v>0</v>
      </c>
      <c r="N66" s="73"/>
      <c r="O66" s="218">
        <v>0</v>
      </c>
      <c r="P66" s="171">
        <v>0</v>
      </c>
      <c r="AE66" s="72"/>
      <c r="AH66" s="194"/>
      <c r="AI66" s="195"/>
    </row>
    <row r="67" spans="1:35" ht="13.5" hidden="1" customHeight="1" x14ac:dyDescent="0.25">
      <c r="B67" s="120"/>
      <c r="C67" s="114"/>
      <c r="D67" s="265"/>
      <c r="E67" s="266"/>
      <c r="F67" s="267"/>
      <c r="G67" s="205" t="s">
        <v>140</v>
      </c>
      <c r="H67" s="84"/>
      <c r="I67" s="73">
        <f t="shared" si="42"/>
        <v>28</v>
      </c>
      <c r="J67" s="73"/>
      <c r="K67" s="73">
        <f>+K66</f>
        <v>28</v>
      </c>
      <c r="L67" s="73">
        <f>+L66</f>
        <v>0</v>
      </c>
      <c r="M67" s="73">
        <f>+M66</f>
        <v>0</v>
      </c>
      <c r="N67" s="73"/>
      <c r="O67" s="218">
        <f>+O66</f>
        <v>0</v>
      </c>
      <c r="P67" s="171">
        <v>0</v>
      </c>
      <c r="AE67" s="72"/>
      <c r="AH67" s="194"/>
      <c r="AI67" s="195"/>
    </row>
    <row r="68" spans="1:35" ht="15.75" customHeight="1" thickBot="1" x14ac:dyDescent="0.3">
      <c r="B68" s="121"/>
      <c r="C68" s="122"/>
      <c r="D68" s="268"/>
      <c r="E68" s="269"/>
      <c r="F68" s="270"/>
      <c r="G68" s="208"/>
      <c r="H68" s="86"/>
      <c r="I68" s="73">
        <f>K68+L68+M68+O68</f>
        <v>28</v>
      </c>
      <c r="J68" s="73"/>
      <c r="K68" s="73">
        <v>3</v>
      </c>
      <c r="L68" s="73">
        <v>17</v>
      </c>
      <c r="M68" s="73">
        <v>6</v>
      </c>
      <c r="N68" s="73"/>
      <c r="O68" s="218">
        <v>2</v>
      </c>
      <c r="P68" s="171">
        <v>0</v>
      </c>
      <c r="AD68" s="72"/>
      <c r="AE68" s="72"/>
      <c r="AH68" s="194"/>
      <c r="AI68" s="195"/>
    </row>
    <row r="69" spans="1:35" ht="15.75" customHeight="1" x14ac:dyDescent="0.25">
      <c r="A69" s="123"/>
      <c r="B69" s="124"/>
      <c r="C69" s="125"/>
      <c r="D69" s="125" t="s">
        <v>99</v>
      </c>
      <c r="E69" s="125"/>
      <c r="F69" s="125"/>
      <c r="G69" s="112" t="s">
        <v>134</v>
      </c>
      <c r="H69" s="87" t="s">
        <v>100</v>
      </c>
      <c r="I69" s="73">
        <f t="shared" si="42"/>
        <v>55</v>
      </c>
      <c r="J69" s="73"/>
      <c r="K69" s="73">
        <f>95-15-20-5</f>
        <v>55</v>
      </c>
      <c r="L69" s="73">
        <v>0</v>
      </c>
      <c r="M69" s="73">
        <v>0</v>
      </c>
      <c r="N69" s="73"/>
      <c r="O69" s="218">
        <v>0</v>
      </c>
      <c r="P69" s="174">
        <v>0</v>
      </c>
      <c r="AE69" s="72"/>
      <c r="AH69" s="194"/>
      <c r="AI69" s="195"/>
    </row>
    <row r="70" spans="1:35" ht="15.75" customHeight="1" x14ac:dyDescent="0.25">
      <c r="A70" s="126"/>
      <c r="B70" s="120"/>
      <c r="C70" s="114"/>
      <c r="D70" s="265"/>
      <c r="E70" s="266"/>
      <c r="F70" s="267"/>
      <c r="G70" s="205" t="s">
        <v>140</v>
      </c>
      <c r="H70" s="84"/>
      <c r="I70" s="73">
        <f t="shared" si="42"/>
        <v>55</v>
      </c>
      <c r="J70" s="73"/>
      <c r="K70" s="73">
        <f>20-5</f>
        <v>15</v>
      </c>
      <c r="L70" s="73">
        <f>25-10</f>
        <v>15</v>
      </c>
      <c r="M70" s="73">
        <v>25</v>
      </c>
      <c r="N70" s="73"/>
      <c r="O70" s="218">
        <f>25-20-5</f>
        <v>0</v>
      </c>
      <c r="P70" s="170">
        <v>0</v>
      </c>
      <c r="AD70" s="72"/>
      <c r="AE70" s="72"/>
      <c r="AH70" s="194"/>
      <c r="AI70" s="195"/>
    </row>
    <row r="71" spans="1:35" ht="15.75" customHeight="1" x14ac:dyDescent="0.25">
      <c r="A71" s="126"/>
      <c r="B71" s="120"/>
      <c r="C71" s="114"/>
      <c r="D71" s="114" t="s">
        <v>39</v>
      </c>
      <c r="E71" s="114"/>
      <c r="F71" s="114"/>
      <c r="G71" s="205" t="s">
        <v>134</v>
      </c>
      <c r="H71" s="84" t="s">
        <v>1</v>
      </c>
      <c r="I71" s="73">
        <f t="shared" si="42"/>
        <v>46</v>
      </c>
      <c r="J71" s="73"/>
      <c r="K71" s="73">
        <f>70-7-17</f>
        <v>46</v>
      </c>
      <c r="L71" s="73"/>
      <c r="M71" s="73">
        <v>0</v>
      </c>
      <c r="N71" s="73"/>
      <c r="O71" s="218">
        <v>0</v>
      </c>
      <c r="P71" s="170">
        <v>0</v>
      </c>
      <c r="AE71" s="72"/>
      <c r="AH71" s="194"/>
      <c r="AI71" s="195"/>
    </row>
    <row r="72" spans="1:35" ht="15.75" customHeight="1" x14ac:dyDescent="0.25">
      <c r="A72" s="126"/>
      <c r="B72" s="120"/>
      <c r="C72" s="114"/>
      <c r="D72" s="265"/>
      <c r="E72" s="266"/>
      <c r="F72" s="267"/>
      <c r="G72" s="205" t="s">
        <v>140</v>
      </c>
      <c r="H72" s="84"/>
      <c r="I72" s="73">
        <f t="shared" si="42"/>
        <v>46</v>
      </c>
      <c r="J72" s="73"/>
      <c r="K72" s="73">
        <v>30</v>
      </c>
      <c r="L72" s="73">
        <f>20-4</f>
        <v>16</v>
      </c>
      <c r="M72" s="73">
        <f>10-10</f>
        <v>0</v>
      </c>
      <c r="N72" s="73"/>
      <c r="O72" s="218">
        <f>10-7-3</f>
        <v>0</v>
      </c>
      <c r="P72" s="170">
        <v>0</v>
      </c>
      <c r="AD72" s="72"/>
      <c r="AE72" s="72"/>
      <c r="AH72" s="194"/>
      <c r="AI72" s="195"/>
    </row>
    <row r="73" spans="1:35" ht="15.75" hidden="1" customHeight="1" x14ac:dyDescent="0.25">
      <c r="A73" s="126"/>
      <c r="B73" s="120"/>
      <c r="C73" s="17" t="s">
        <v>102</v>
      </c>
      <c r="D73" s="114"/>
      <c r="E73" s="114"/>
      <c r="F73" s="114"/>
      <c r="G73" s="209" t="s">
        <v>134</v>
      </c>
      <c r="H73" s="22" t="s">
        <v>103</v>
      </c>
      <c r="I73" s="61">
        <f t="shared" ref="I73:O74" si="43">+I80</f>
        <v>0</v>
      </c>
      <c r="J73" s="61"/>
      <c r="K73" s="61">
        <f t="shared" si="43"/>
        <v>0</v>
      </c>
      <c r="L73" s="61">
        <v>0</v>
      </c>
      <c r="M73" s="61">
        <v>0</v>
      </c>
      <c r="N73" s="61"/>
      <c r="O73" s="217">
        <f t="shared" si="43"/>
        <v>0</v>
      </c>
      <c r="P73" s="170">
        <v>0</v>
      </c>
      <c r="AE73" s="72"/>
      <c r="AH73" s="194"/>
      <c r="AI73" s="195"/>
    </row>
    <row r="74" spans="1:35" ht="15.75" hidden="1" customHeight="1" x14ac:dyDescent="0.25">
      <c r="A74" s="126"/>
      <c r="B74" s="120"/>
      <c r="C74" s="17"/>
      <c r="D74" s="281"/>
      <c r="E74" s="282"/>
      <c r="F74" s="283"/>
      <c r="G74" s="209" t="s">
        <v>140</v>
      </c>
      <c r="H74" s="22"/>
      <c r="I74" s="61">
        <f t="shared" si="43"/>
        <v>0</v>
      </c>
      <c r="J74" s="61"/>
      <c r="K74" s="61">
        <f t="shared" si="43"/>
        <v>0</v>
      </c>
      <c r="L74" s="61">
        <v>0</v>
      </c>
      <c r="M74" s="61">
        <v>0</v>
      </c>
      <c r="N74" s="61"/>
      <c r="O74" s="217">
        <f t="shared" si="43"/>
        <v>0</v>
      </c>
      <c r="P74" s="170">
        <v>0</v>
      </c>
      <c r="AE74" s="72"/>
      <c r="AH74" s="194"/>
      <c r="AI74" s="195"/>
    </row>
    <row r="75" spans="1:35" hidden="1" x14ac:dyDescent="0.25">
      <c r="A75" s="126"/>
      <c r="B75" s="120"/>
      <c r="C75" s="114"/>
      <c r="D75" s="114" t="s">
        <v>161</v>
      </c>
      <c r="E75" s="114"/>
      <c r="F75" s="114"/>
      <c r="G75" s="205"/>
      <c r="H75" s="84" t="s">
        <v>162</v>
      </c>
      <c r="I75" s="73"/>
      <c r="J75" s="73"/>
      <c r="K75" s="73"/>
      <c r="L75" s="73"/>
      <c r="M75" s="73"/>
      <c r="N75" s="73"/>
      <c r="O75" s="218"/>
      <c r="P75" s="170">
        <v>0</v>
      </c>
      <c r="AE75" s="72"/>
      <c r="AH75" s="194"/>
      <c r="AI75" s="195"/>
    </row>
    <row r="76" spans="1:35" hidden="1" x14ac:dyDescent="0.25">
      <c r="A76" s="126"/>
      <c r="B76" s="120"/>
      <c r="C76" s="114"/>
      <c r="D76" s="114" t="s">
        <v>163</v>
      </c>
      <c r="E76" s="114"/>
      <c r="F76" s="114"/>
      <c r="G76" s="205"/>
      <c r="H76" s="84" t="s">
        <v>164</v>
      </c>
      <c r="I76" s="73"/>
      <c r="J76" s="73"/>
      <c r="K76" s="73"/>
      <c r="L76" s="73"/>
      <c r="M76" s="73"/>
      <c r="N76" s="73"/>
      <c r="O76" s="218"/>
      <c r="P76" s="170">
        <v>0</v>
      </c>
      <c r="AE76" s="72"/>
      <c r="AH76" s="194"/>
      <c r="AI76" s="195"/>
    </row>
    <row r="77" spans="1:35" hidden="1" x14ac:dyDescent="0.25">
      <c r="A77" s="126"/>
      <c r="B77" s="120"/>
      <c r="C77" s="114"/>
      <c r="D77" s="114" t="s">
        <v>165</v>
      </c>
      <c r="E77" s="114"/>
      <c r="F77" s="114"/>
      <c r="G77" s="205"/>
      <c r="H77" s="84" t="s">
        <v>166</v>
      </c>
      <c r="I77" s="73"/>
      <c r="J77" s="73"/>
      <c r="K77" s="73"/>
      <c r="L77" s="73"/>
      <c r="M77" s="73"/>
      <c r="N77" s="73"/>
      <c r="O77" s="218"/>
      <c r="P77" s="170">
        <v>0</v>
      </c>
      <c r="AE77" s="72"/>
      <c r="AH77" s="194"/>
      <c r="AI77" s="195"/>
    </row>
    <row r="78" spans="1:35" hidden="1" x14ac:dyDescent="0.25">
      <c r="A78" s="126"/>
      <c r="B78" s="120"/>
      <c r="C78" s="114"/>
      <c r="D78" s="114" t="s">
        <v>167</v>
      </c>
      <c r="E78" s="114"/>
      <c r="F78" s="114"/>
      <c r="G78" s="205"/>
      <c r="H78" s="84" t="s">
        <v>168</v>
      </c>
      <c r="I78" s="73"/>
      <c r="J78" s="73"/>
      <c r="K78" s="73"/>
      <c r="L78" s="73"/>
      <c r="M78" s="73"/>
      <c r="N78" s="73"/>
      <c r="O78" s="218"/>
      <c r="P78" s="170">
        <v>0</v>
      </c>
      <c r="AE78" s="72"/>
      <c r="AH78" s="194"/>
      <c r="AI78" s="195"/>
    </row>
    <row r="79" spans="1:35" hidden="1" x14ac:dyDescent="0.25">
      <c r="A79" s="126"/>
      <c r="B79" s="120"/>
      <c r="C79" s="114"/>
      <c r="D79" s="114" t="s">
        <v>169</v>
      </c>
      <c r="E79" s="114"/>
      <c r="F79" s="114"/>
      <c r="G79" s="205"/>
      <c r="H79" s="84" t="s">
        <v>170</v>
      </c>
      <c r="I79" s="73"/>
      <c r="J79" s="73"/>
      <c r="K79" s="73"/>
      <c r="L79" s="73"/>
      <c r="M79" s="73"/>
      <c r="N79" s="73"/>
      <c r="O79" s="218"/>
      <c r="P79" s="170">
        <v>0</v>
      </c>
      <c r="AE79" s="72"/>
      <c r="AH79" s="194"/>
      <c r="AI79" s="195"/>
    </row>
    <row r="80" spans="1:35" ht="19.5" hidden="1" customHeight="1" x14ac:dyDescent="0.25">
      <c r="A80" s="126"/>
      <c r="B80" s="120"/>
      <c r="C80" s="114"/>
      <c r="D80" s="114" t="s">
        <v>101</v>
      </c>
      <c r="E80" s="114"/>
      <c r="F80" s="114"/>
      <c r="G80" s="205" t="s">
        <v>134</v>
      </c>
      <c r="H80" s="84" t="s">
        <v>95</v>
      </c>
      <c r="I80" s="73">
        <f t="shared" ref="I80:I81" si="44">SUM(K80:O80)</f>
        <v>0</v>
      </c>
      <c r="J80" s="73"/>
      <c r="K80" s="73">
        <v>0</v>
      </c>
      <c r="L80" s="73">
        <v>0</v>
      </c>
      <c r="M80" s="73">
        <v>0</v>
      </c>
      <c r="N80" s="73"/>
      <c r="O80" s="218">
        <v>0</v>
      </c>
      <c r="P80" s="170">
        <v>0</v>
      </c>
      <c r="AE80" s="72"/>
      <c r="AH80" s="194"/>
      <c r="AI80" s="195"/>
    </row>
    <row r="81" spans="1:35" ht="19.5" hidden="1" customHeight="1" x14ac:dyDescent="0.25">
      <c r="A81" s="126"/>
      <c r="B81" s="120"/>
      <c r="C81" s="114"/>
      <c r="D81" s="265"/>
      <c r="E81" s="266"/>
      <c r="F81" s="267"/>
      <c r="G81" s="205" t="s">
        <v>140</v>
      </c>
      <c r="H81" s="84"/>
      <c r="I81" s="73">
        <f t="shared" si="44"/>
        <v>0</v>
      </c>
      <c r="J81" s="73"/>
      <c r="K81" s="73">
        <v>0</v>
      </c>
      <c r="L81" s="73">
        <v>0</v>
      </c>
      <c r="M81" s="73">
        <v>0</v>
      </c>
      <c r="N81" s="73"/>
      <c r="O81" s="218">
        <v>0</v>
      </c>
      <c r="P81" s="170">
        <v>0</v>
      </c>
      <c r="AE81" s="72"/>
      <c r="AH81" s="194"/>
      <c r="AI81" s="195"/>
    </row>
    <row r="82" spans="1:35" hidden="1" x14ac:dyDescent="0.25">
      <c r="A82" s="126"/>
      <c r="B82" s="120"/>
      <c r="C82" s="114"/>
      <c r="D82" s="114" t="s">
        <v>171</v>
      </c>
      <c r="E82" s="114"/>
      <c r="F82" s="114"/>
      <c r="G82" s="205"/>
      <c r="H82" s="84" t="s">
        <v>172</v>
      </c>
      <c r="I82" s="73"/>
      <c r="J82" s="73"/>
      <c r="K82" s="73"/>
      <c r="L82" s="73"/>
      <c r="M82" s="73"/>
      <c r="N82" s="73"/>
      <c r="O82" s="218"/>
      <c r="P82" s="170">
        <v>0</v>
      </c>
      <c r="AE82" s="72"/>
      <c r="AH82" s="194"/>
      <c r="AI82" s="195"/>
    </row>
    <row r="83" spans="1:35" s="157" customFormat="1" ht="18.75" customHeight="1" x14ac:dyDescent="0.25">
      <c r="B83" s="158"/>
      <c r="C83" s="159" t="s">
        <v>102</v>
      </c>
      <c r="D83" s="160"/>
      <c r="E83" s="160"/>
      <c r="F83" s="160"/>
      <c r="G83" s="214" t="s">
        <v>134</v>
      </c>
      <c r="H83" s="161" t="s">
        <v>103</v>
      </c>
      <c r="I83" s="61">
        <f>I90</f>
        <v>28</v>
      </c>
      <c r="J83" s="61"/>
      <c r="K83" s="61">
        <f>K90</f>
        <v>28</v>
      </c>
      <c r="L83" s="61">
        <v>0</v>
      </c>
      <c r="M83" s="61">
        <f t="shared" ref="I83:O84" si="45">+M90</f>
        <v>0</v>
      </c>
      <c r="N83" s="61"/>
      <c r="O83" s="217">
        <f t="shared" si="45"/>
        <v>0</v>
      </c>
      <c r="P83" s="170">
        <v>0</v>
      </c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72"/>
      <c r="AF83" s="164"/>
      <c r="AG83" s="108"/>
      <c r="AH83" s="194"/>
      <c r="AI83" s="196"/>
    </row>
    <row r="84" spans="1:35" s="157" customFormat="1" ht="18.75" customHeight="1" x14ac:dyDescent="0.25">
      <c r="B84" s="158"/>
      <c r="C84" s="159"/>
      <c r="D84" s="287"/>
      <c r="E84" s="288"/>
      <c r="F84" s="289"/>
      <c r="G84" s="214" t="s">
        <v>140</v>
      </c>
      <c r="H84" s="161"/>
      <c r="I84" s="61">
        <f t="shared" si="45"/>
        <v>28</v>
      </c>
      <c r="J84" s="61"/>
      <c r="K84" s="61">
        <f>37-9</f>
        <v>28</v>
      </c>
      <c r="L84" s="61">
        <v>0</v>
      </c>
      <c r="M84" s="61">
        <f t="shared" si="45"/>
        <v>0</v>
      </c>
      <c r="N84" s="61"/>
      <c r="O84" s="217">
        <f t="shared" si="45"/>
        <v>0</v>
      </c>
      <c r="P84" s="170">
        <v>0</v>
      </c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72"/>
      <c r="AF84" s="164"/>
      <c r="AG84" s="108"/>
      <c r="AH84" s="194"/>
      <c r="AI84" s="196"/>
    </row>
    <row r="85" spans="1:35" s="157" customFormat="1" hidden="1" x14ac:dyDescent="0.25">
      <c r="B85" s="158"/>
      <c r="C85" s="160"/>
      <c r="D85" s="160" t="s">
        <v>161</v>
      </c>
      <c r="E85" s="160"/>
      <c r="F85" s="160"/>
      <c r="G85" s="215"/>
      <c r="H85" s="167" t="s">
        <v>162</v>
      </c>
      <c r="I85" s="185"/>
      <c r="J85" s="185"/>
      <c r="K85" s="185"/>
      <c r="L85" s="185"/>
      <c r="M85" s="185"/>
      <c r="N85" s="185"/>
      <c r="O85" s="221"/>
      <c r="P85" s="170">
        <v>0</v>
      </c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72"/>
      <c r="AF85" s="164"/>
      <c r="AG85" s="108"/>
      <c r="AH85" s="194"/>
      <c r="AI85" s="196"/>
    </row>
    <row r="86" spans="1:35" s="157" customFormat="1" hidden="1" x14ac:dyDescent="0.25">
      <c r="B86" s="158"/>
      <c r="C86" s="160"/>
      <c r="D86" s="160" t="s">
        <v>163</v>
      </c>
      <c r="E86" s="160"/>
      <c r="F86" s="160"/>
      <c r="G86" s="215"/>
      <c r="H86" s="167" t="s">
        <v>164</v>
      </c>
      <c r="I86" s="185"/>
      <c r="J86" s="185"/>
      <c r="K86" s="185"/>
      <c r="L86" s="185"/>
      <c r="M86" s="185"/>
      <c r="N86" s="185"/>
      <c r="O86" s="221"/>
      <c r="P86" s="170">
        <v>0</v>
      </c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72"/>
      <c r="AF86" s="164"/>
      <c r="AG86" s="108"/>
      <c r="AH86" s="194"/>
      <c r="AI86" s="196"/>
    </row>
    <row r="87" spans="1:35" s="157" customFormat="1" hidden="1" x14ac:dyDescent="0.25">
      <c r="B87" s="158"/>
      <c r="C87" s="160"/>
      <c r="D87" s="160" t="s">
        <v>165</v>
      </c>
      <c r="E87" s="160"/>
      <c r="F87" s="160"/>
      <c r="G87" s="215"/>
      <c r="H87" s="167" t="s">
        <v>166</v>
      </c>
      <c r="I87" s="185"/>
      <c r="J87" s="185"/>
      <c r="K87" s="185"/>
      <c r="L87" s="185"/>
      <c r="M87" s="185"/>
      <c r="N87" s="185"/>
      <c r="O87" s="221"/>
      <c r="P87" s="170">
        <v>0</v>
      </c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72"/>
      <c r="AF87" s="164"/>
      <c r="AG87" s="108"/>
      <c r="AH87" s="194"/>
      <c r="AI87" s="196"/>
    </row>
    <row r="88" spans="1:35" s="157" customFormat="1" hidden="1" x14ac:dyDescent="0.25">
      <c r="B88" s="158"/>
      <c r="C88" s="160"/>
      <c r="D88" s="160" t="s">
        <v>167</v>
      </c>
      <c r="E88" s="160"/>
      <c r="F88" s="160"/>
      <c r="G88" s="215"/>
      <c r="H88" s="167" t="s">
        <v>168</v>
      </c>
      <c r="I88" s="185"/>
      <c r="J88" s="185"/>
      <c r="K88" s="185"/>
      <c r="L88" s="185"/>
      <c r="M88" s="185"/>
      <c r="N88" s="185"/>
      <c r="O88" s="221"/>
      <c r="P88" s="170">
        <v>0</v>
      </c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72"/>
      <c r="AF88" s="164"/>
      <c r="AG88" s="108"/>
      <c r="AH88" s="194"/>
      <c r="AI88" s="196"/>
    </row>
    <row r="89" spans="1:35" s="157" customFormat="1" hidden="1" x14ac:dyDescent="0.25">
      <c r="B89" s="158"/>
      <c r="C89" s="160"/>
      <c r="D89" s="160" t="s">
        <v>169</v>
      </c>
      <c r="E89" s="160"/>
      <c r="F89" s="160"/>
      <c r="G89" s="215"/>
      <c r="H89" s="167" t="s">
        <v>170</v>
      </c>
      <c r="I89" s="185"/>
      <c r="J89" s="185"/>
      <c r="K89" s="185"/>
      <c r="L89" s="185"/>
      <c r="M89" s="185"/>
      <c r="N89" s="185"/>
      <c r="O89" s="221"/>
      <c r="P89" s="170">
        <v>0</v>
      </c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72"/>
      <c r="AF89" s="164"/>
      <c r="AG89" s="108"/>
      <c r="AH89" s="194"/>
      <c r="AI89" s="196"/>
    </row>
    <row r="90" spans="1:35" s="157" customFormat="1" ht="19.5" customHeight="1" x14ac:dyDescent="0.25">
      <c r="B90" s="158"/>
      <c r="C90" s="160"/>
      <c r="D90" s="160" t="s">
        <v>101</v>
      </c>
      <c r="E90" s="160"/>
      <c r="F90" s="160"/>
      <c r="G90" s="215" t="s">
        <v>134</v>
      </c>
      <c r="H90" s="167" t="s">
        <v>95</v>
      </c>
      <c r="I90" s="185">
        <f>K90+L90+M90+O90</f>
        <v>28</v>
      </c>
      <c r="J90" s="185"/>
      <c r="K90" s="185">
        <f>37-9</f>
        <v>28</v>
      </c>
      <c r="L90" s="185">
        <v>0</v>
      </c>
      <c r="M90" s="185">
        <v>0</v>
      </c>
      <c r="N90" s="185"/>
      <c r="O90" s="221">
        <v>0</v>
      </c>
      <c r="P90" s="170">
        <v>0</v>
      </c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72"/>
      <c r="AE90" s="72"/>
      <c r="AF90" s="164"/>
      <c r="AG90" s="108"/>
      <c r="AH90" s="194"/>
      <c r="AI90" s="196"/>
    </row>
    <row r="91" spans="1:35" s="157" customFormat="1" ht="19.5" customHeight="1" x14ac:dyDescent="0.25">
      <c r="B91" s="158"/>
      <c r="C91" s="160"/>
      <c r="D91" s="290"/>
      <c r="E91" s="291"/>
      <c r="F91" s="292"/>
      <c r="G91" s="215" t="s">
        <v>140</v>
      </c>
      <c r="H91" s="167"/>
      <c r="I91" s="185">
        <f t="shared" ref="I91" si="46">SUM(K91:O91)</f>
        <v>28</v>
      </c>
      <c r="J91" s="185"/>
      <c r="K91" s="185">
        <f>37-9</f>
        <v>28</v>
      </c>
      <c r="L91" s="185">
        <v>0</v>
      </c>
      <c r="M91" s="185">
        <v>0</v>
      </c>
      <c r="N91" s="185"/>
      <c r="O91" s="221">
        <v>0</v>
      </c>
      <c r="P91" s="170">
        <v>0</v>
      </c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72"/>
      <c r="AF91" s="164"/>
      <c r="AG91" s="108"/>
      <c r="AH91" s="194"/>
      <c r="AI91" s="196"/>
    </row>
    <row r="92" spans="1:35" ht="17.25" customHeight="1" x14ac:dyDescent="0.25">
      <c r="A92" s="126"/>
      <c r="B92" s="120"/>
      <c r="C92" s="284" t="s">
        <v>40</v>
      </c>
      <c r="D92" s="285"/>
      <c r="E92" s="285"/>
      <c r="F92" s="286"/>
      <c r="G92" s="210" t="s">
        <v>134</v>
      </c>
      <c r="H92" s="22" t="s">
        <v>41</v>
      </c>
      <c r="I92" s="60">
        <f>I94+I96+I98+I100+I102+I104+I105+I107</f>
        <v>56</v>
      </c>
      <c r="J92" s="60"/>
      <c r="K92" s="60">
        <f>K107</f>
        <v>56</v>
      </c>
      <c r="L92" s="60">
        <f t="shared" ref="L92:O92" si="47">L94+L96+L98+L100+L102+L104+L105+L107</f>
        <v>0</v>
      </c>
      <c r="M92" s="60">
        <f t="shared" si="47"/>
        <v>0</v>
      </c>
      <c r="N92" s="60"/>
      <c r="O92" s="222">
        <f t="shared" si="47"/>
        <v>0</v>
      </c>
      <c r="P92" s="170">
        <v>0</v>
      </c>
      <c r="AE92" s="72"/>
      <c r="AH92" s="194"/>
      <c r="AI92" s="225"/>
    </row>
    <row r="93" spans="1:35" ht="17.25" customHeight="1" x14ac:dyDescent="0.25">
      <c r="A93" s="126"/>
      <c r="B93" s="120"/>
      <c r="C93" s="211"/>
      <c r="D93" s="212"/>
      <c r="E93" s="212"/>
      <c r="F93" s="213"/>
      <c r="G93" s="210" t="s">
        <v>140</v>
      </c>
      <c r="H93" s="31"/>
      <c r="I93" s="60">
        <f>I95+I97+I99+I101+I103+I105+I106+I108</f>
        <v>56</v>
      </c>
      <c r="J93" s="60"/>
      <c r="K93" s="60">
        <f>K108</f>
        <v>17</v>
      </c>
      <c r="L93" s="60">
        <f>L108</f>
        <v>15</v>
      </c>
      <c r="M93" s="60">
        <f>M108</f>
        <v>16</v>
      </c>
      <c r="N93" s="60"/>
      <c r="O93" s="222">
        <f>O108</f>
        <v>8</v>
      </c>
      <c r="P93" s="170">
        <v>0</v>
      </c>
      <c r="AE93" s="72"/>
      <c r="AH93" s="194"/>
      <c r="AI93" s="195"/>
    </row>
    <row r="94" spans="1:35" ht="15.75" hidden="1" customHeight="1" x14ac:dyDescent="0.25">
      <c r="A94" s="126"/>
      <c r="B94" s="120"/>
      <c r="C94" s="114"/>
      <c r="D94" s="114" t="s">
        <v>3</v>
      </c>
      <c r="E94" s="114"/>
      <c r="F94" s="114"/>
      <c r="G94" s="205" t="s">
        <v>134</v>
      </c>
      <c r="H94" s="84" t="s">
        <v>4</v>
      </c>
      <c r="I94" s="73">
        <f t="shared" ref="I94:I107" si="48">SUM(K94:O94)</f>
        <v>0</v>
      </c>
      <c r="J94" s="73"/>
      <c r="K94" s="73"/>
      <c r="L94" s="73"/>
      <c r="M94" s="73"/>
      <c r="N94" s="73"/>
      <c r="O94" s="218"/>
      <c r="P94" s="170">
        <v>0</v>
      </c>
      <c r="AE94" s="72"/>
      <c r="AH94" s="194"/>
      <c r="AI94" s="195"/>
    </row>
    <row r="95" spans="1:35" ht="15.75" hidden="1" customHeight="1" x14ac:dyDescent="0.25">
      <c r="A95" s="126"/>
      <c r="B95" s="120"/>
      <c r="C95" s="114"/>
      <c r="D95" s="265"/>
      <c r="E95" s="266"/>
      <c r="F95" s="267"/>
      <c r="G95" s="205" t="s">
        <v>140</v>
      </c>
      <c r="H95" s="84"/>
      <c r="I95" s="73">
        <f t="shared" si="48"/>
        <v>0</v>
      </c>
      <c r="J95" s="73"/>
      <c r="K95" s="73"/>
      <c r="L95" s="73"/>
      <c r="M95" s="73"/>
      <c r="N95" s="73"/>
      <c r="O95" s="218"/>
      <c r="P95" s="170">
        <v>0</v>
      </c>
      <c r="AE95" s="72"/>
      <c r="AH95" s="194"/>
      <c r="AI95" s="195"/>
    </row>
    <row r="96" spans="1:35" ht="15.75" hidden="1" customHeight="1" x14ac:dyDescent="0.25">
      <c r="A96" s="126"/>
      <c r="B96" s="120"/>
      <c r="C96" s="114"/>
      <c r="D96" s="114" t="s">
        <v>5</v>
      </c>
      <c r="E96" s="114"/>
      <c r="F96" s="114"/>
      <c r="G96" s="205" t="s">
        <v>134</v>
      </c>
      <c r="H96" s="84" t="s">
        <v>6</v>
      </c>
      <c r="I96" s="73">
        <f t="shared" si="48"/>
        <v>0</v>
      </c>
      <c r="J96" s="73"/>
      <c r="K96" s="73"/>
      <c r="L96" s="73"/>
      <c r="M96" s="73"/>
      <c r="N96" s="73"/>
      <c r="O96" s="218"/>
      <c r="P96" s="170">
        <v>0</v>
      </c>
      <c r="AE96" s="72"/>
      <c r="AH96" s="194"/>
      <c r="AI96" s="195"/>
    </row>
    <row r="97" spans="1:35" ht="15.75" hidden="1" customHeight="1" x14ac:dyDescent="0.25">
      <c r="A97" s="126"/>
      <c r="B97" s="120"/>
      <c r="C97" s="114"/>
      <c r="D97" s="265"/>
      <c r="E97" s="266"/>
      <c r="F97" s="267"/>
      <c r="G97" s="205" t="s">
        <v>140</v>
      </c>
      <c r="H97" s="84"/>
      <c r="I97" s="73">
        <f t="shared" si="48"/>
        <v>0</v>
      </c>
      <c r="J97" s="73"/>
      <c r="K97" s="73"/>
      <c r="L97" s="73"/>
      <c r="M97" s="73"/>
      <c r="N97" s="73"/>
      <c r="O97" s="218"/>
      <c r="P97" s="170">
        <v>0</v>
      </c>
      <c r="AE97" s="72"/>
      <c r="AH97" s="194"/>
      <c r="AI97" s="195"/>
    </row>
    <row r="98" spans="1:35" ht="15.75" hidden="1" customHeight="1" x14ac:dyDescent="0.25">
      <c r="A98" s="126"/>
      <c r="B98" s="120"/>
      <c r="C98" s="114"/>
      <c r="D98" s="114" t="s">
        <v>7</v>
      </c>
      <c r="E98" s="114"/>
      <c r="F98" s="114"/>
      <c r="G98" s="205" t="s">
        <v>134</v>
      </c>
      <c r="H98" s="84" t="s">
        <v>8</v>
      </c>
      <c r="I98" s="73">
        <f t="shared" si="48"/>
        <v>0</v>
      </c>
      <c r="J98" s="73"/>
      <c r="K98" s="73"/>
      <c r="L98" s="73"/>
      <c r="M98" s="73"/>
      <c r="N98" s="73"/>
      <c r="O98" s="218"/>
      <c r="P98" s="170">
        <v>0</v>
      </c>
      <c r="AE98" s="72"/>
      <c r="AH98" s="194"/>
      <c r="AI98" s="195"/>
    </row>
    <row r="99" spans="1:35" ht="15.75" hidden="1" customHeight="1" x14ac:dyDescent="0.25">
      <c r="A99" s="126"/>
      <c r="B99" s="120"/>
      <c r="C99" s="114"/>
      <c r="D99" s="265"/>
      <c r="E99" s="266"/>
      <c r="F99" s="267"/>
      <c r="G99" s="205" t="s">
        <v>140</v>
      </c>
      <c r="H99" s="84"/>
      <c r="I99" s="73">
        <f t="shared" si="48"/>
        <v>0</v>
      </c>
      <c r="J99" s="73"/>
      <c r="K99" s="73"/>
      <c r="L99" s="73"/>
      <c r="M99" s="73"/>
      <c r="N99" s="73"/>
      <c r="O99" s="218"/>
      <c r="P99" s="170">
        <v>0</v>
      </c>
      <c r="AE99" s="72"/>
      <c r="AH99" s="194"/>
      <c r="AI99" s="195"/>
    </row>
    <row r="100" spans="1:35" ht="15.75" hidden="1" customHeight="1" x14ac:dyDescent="0.25">
      <c r="A100" s="126"/>
      <c r="B100" s="120"/>
      <c r="C100" s="114"/>
      <c r="D100" s="272" t="s">
        <v>173</v>
      </c>
      <c r="E100" s="273"/>
      <c r="F100" s="274"/>
      <c r="G100" s="205" t="s">
        <v>134</v>
      </c>
      <c r="H100" s="84" t="s">
        <v>9</v>
      </c>
      <c r="I100" s="73">
        <f t="shared" si="48"/>
        <v>0</v>
      </c>
      <c r="J100" s="73"/>
      <c r="K100" s="73"/>
      <c r="L100" s="73"/>
      <c r="M100" s="73"/>
      <c r="N100" s="73"/>
      <c r="O100" s="218"/>
      <c r="P100" s="170">
        <v>0</v>
      </c>
      <c r="AE100" s="72"/>
      <c r="AH100" s="194"/>
      <c r="AI100" s="195"/>
    </row>
    <row r="101" spans="1:35" hidden="1" x14ac:dyDescent="0.25">
      <c r="A101" s="126"/>
      <c r="B101" s="120"/>
      <c r="C101" s="114"/>
      <c r="D101" s="114" t="s">
        <v>174</v>
      </c>
      <c r="E101" s="114"/>
      <c r="F101" s="114"/>
      <c r="G101" s="205"/>
      <c r="H101" s="84" t="s">
        <v>175</v>
      </c>
      <c r="I101" s="73">
        <f t="shared" si="48"/>
        <v>0</v>
      </c>
      <c r="J101" s="73"/>
      <c r="K101" s="73"/>
      <c r="L101" s="73"/>
      <c r="M101" s="73"/>
      <c r="N101" s="73"/>
      <c r="O101" s="218"/>
      <c r="P101" s="170">
        <v>0</v>
      </c>
      <c r="AE101" s="72"/>
      <c r="AH101" s="194"/>
      <c r="AI101" s="195"/>
    </row>
    <row r="102" spans="1:35" hidden="1" x14ac:dyDescent="0.25">
      <c r="A102" s="126"/>
      <c r="B102" s="120"/>
      <c r="C102" s="114"/>
      <c r="D102" s="114" t="s">
        <v>176</v>
      </c>
      <c r="E102" s="114"/>
      <c r="F102" s="114"/>
      <c r="G102" s="205"/>
      <c r="H102" s="84" t="s">
        <v>11</v>
      </c>
      <c r="I102" s="73">
        <f t="shared" si="48"/>
        <v>0</v>
      </c>
      <c r="J102" s="73"/>
      <c r="K102" s="73"/>
      <c r="L102" s="73"/>
      <c r="M102" s="73"/>
      <c r="N102" s="73"/>
      <c r="O102" s="218"/>
      <c r="P102" s="170">
        <v>0</v>
      </c>
      <c r="AE102" s="72"/>
      <c r="AH102" s="194"/>
      <c r="AI102" s="195"/>
    </row>
    <row r="103" spans="1:35" ht="15.75" hidden="1" customHeight="1" x14ac:dyDescent="0.25">
      <c r="A103" s="126"/>
      <c r="B103" s="120"/>
      <c r="C103" s="114"/>
      <c r="D103" s="265"/>
      <c r="E103" s="266"/>
      <c r="F103" s="267"/>
      <c r="G103" s="205" t="s">
        <v>140</v>
      </c>
      <c r="H103" s="84"/>
      <c r="I103" s="73">
        <f t="shared" si="48"/>
        <v>0</v>
      </c>
      <c r="J103" s="73"/>
      <c r="K103" s="73"/>
      <c r="L103" s="73"/>
      <c r="M103" s="73"/>
      <c r="N103" s="73"/>
      <c r="O103" s="218"/>
      <c r="P103" s="170">
        <v>0</v>
      </c>
      <c r="AE103" s="72"/>
      <c r="AH103" s="194"/>
      <c r="AI103" s="195"/>
    </row>
    <row r="104" spans="1:35" ht="15.75" hidden="1" customHeight="1" x14ac:dyDescent="0.25">
      <c r="A104" s="126"/>
      <c r="B104" s="120"/>
      <c r="C104" s="114"/>
      <c r="D104" s="114" t="s">
        <v>10</v>
      </c>
      <c r="E104" s="114"/>
      <c r="F104" s="114"/>
      <c r="G104" s="205" t="s">
        <v>134</v>
      </c>
      <c r="H104" s="88" t="s">
        <v>11</v>
      </c>
      <c r="I104" s="73">
        <f t="shared" si="48"/>
        <v>0</v>
      </c>
      <c r="J104" s="73"/>
      <c r="K104" s="73"/>
      <c r="L104" s="73"/>
      <c r="M104" s="73"/>
      <c r="N104" s="73"/>
      <c r="O104" s="218"/>
      <c r="P104" s="170">
        <v>0</v>
      </c>
      <c r="AE104" s="72"/>
      <c r="AH104" s="194"/>
      <c r="AI104" s="195"/>
    </row>
    <row r="105" spans="1:35" ht="15.75" hidden="1" customHeight="1" x14ac:dyDescent="0.25">
      <c r="A105" s="126"/>
      <c r="B105" s="120"/>
      <c r="C105" s="32"/>
      <c r="D105" s="114" t="s">
        <v>177</v>
      </c>
      <c r="E105" s="114"/>
      <c r="F105" s="114"/>
      <c r="G105" s="205"/>
      <c r="H105" s="88" t="s">
        <v>96</v>
      </c>
      <c r="I105" s="73">
        <f t="shared" si="48"/>
        <v>0</v>
      </c>
      <c r="J105" s="73"/>
      <c r="K105" s="73"/>
      <c r="L105" s="73"/>
      <c r="M105" s="73"/>
      <c r="N105" s="73"/>
      <c r="O105" s="218"/>
      <c r="P105" s="170">
        <v>0</v>
      </c>
      <c r="AE105" s="72"/>
      <c r="AH105" s="194"/>
      <c r="AI105" s="195"/>
    </row>
    <row r="106" spans="1:35" ht="3.75" hidden="1" customHeight="1" x14ac:dyDescent="0.25">
      <c r="A106" s="126"/>
      <c r="B106" s="120"/>
      <c r="C106" s="32"/>
      <c r="D106" s="265"/>
      <c r="E106" s="266"/>
      <c r="F106" s="267"/>
      <c r="G106" s="205" t="s">
        <v>140</v>
      </c>
      <c r="H106" s="88"/>
      <c r="I106" s="73">
        <f t="shared" si="48"/>
        <v>0</v>
      </c>
      <c r="J106" s="73"/>
      <c r="K106" s="73"/>
      <c r="L106" s="73"/>
      <c r="M106" s="73"/>
      <c r="N106" s="73"/>
      <c r="O106" s="218"/>
      <c r="P106" s="170">
        <v>0</v>
      </c>
      <c r="AE106" s="72"/>
      <c r="AH106" s="194"/>
      <c r="AI106" s="195"/>
    </row>
    <row r="107" spans="1:35" ht="19.5" customHeight="1" x14ac:dyDescent="0.25">
      <c r="A107" s="126"/>
      <c r="B107" s="127"/>
      <c r="C107" s="43"/>
      <c r="D107" s="275" t="s">
        <v>178</v>
      </c>
      <c r="E107" s="276"/>
      <c r="F107" s="277"/>
      <c r="G107" s="204" t="s">
        <v>134</v>
      </c>
      <c r="H107" s="89" t="s">
        <v>96</v>
      </c>
      <c r="I107" s="73">
        <f t="shared" si="48"/>
        <v>56</v>
      </c>
      <c r="J107" s="73"/>
      <c r="K107" s="73">
        <f>69-5-8</f>
        <v>56</v>
      </c>
      <c r="L107" s="73">
        <v>0</v>
      </c>
      <c r="M107" s="73">
        <v>0</v>
      </c>
      <c r="N107" s="73"/>
      <c r="O107" s="218">
        <v>0</v>
      </c>
      <c r="P107" s="170">
        <v>0</v>
      </c>
      <c r="AE107" s="72"/>
      <c r="AH107" s="194"/>
      <c r="AI107" s="195"/>
    </row>
    <row r="108" spans="1:35" ht="14.25" customHeight="1" x14ac:dyDescent="0.25">
      <c r="A108" s="126"/>
      <c r="B108" s="223"/>
      <c r="C108" s="46"/>
      <c r="D108" s="198"/>
      <c r="E108" s="198"/>
      <c r="F108" s="198"/>
      <c r="G108" s="198" t="s">
        <v>140</v>
      </c>
      <c r="H108" s="90"/>
      <c r="I108" s="73">
        <f>K108+L108+M108+O108</f>
        <v>56</v>
      </c>
      <c r="J108" s="73"/>
      <c r="K108" s="73">
        <f>19-2</f>
        <v>17</v>
      </c>
      <c r="L108" s="73">
        <f>18-3</f>
        <v>15</v>
      </c>
      <c r="M108" s="73">
        <v>16</v>
      </c>
      <c r="N108" s="73"/>
      <c r="O108" s="218">
        <f>16-8</f>
        <v>8</v>
      </c>
      <c r="P108" s="170">
        <v>0</v>
      </c>
      <c r="AD108" s="72"/>
      <c r="AE108" s="72"/>
    </row>
    <row r="109" spans="1:35" ht="13.5" customHeight="1" x14ac:dyDescent="0.25">
      <c r="A109" s="126"/>
      <c r="B109" s="128"/>
      <c r="C109" s="37" t="s">
        <v>42</v>
      </c>
      <c r="D109" s="129"/>
      <c r="E109" s="129"/>
      <c r="F109" s="129"/>
      <c r="G109" s="44" t="s">
        <v>134</v>
      </c>
      <c r="H109" s="38">
        <v>20</v>
      </c>
      <c r="I109" s="91">
        <f t="shared" ref="I109:P109" si="49">I111+I152+I163+I165+I180+I144+I161+I133+I167</f>
        <v>850</v>
      </c>
      <c r="J109" s="91">
        <f t="shared" si="49"/>
        <v>16</v>
      </c>
      <c r="K109" s="91">
        <f t="shared" si="49"/>
        <v>506</v>
      </c>
      <c r="L109" s="91">
        <f t="shared" si="49"/>
        <v>163</v>
      </c>
      <c r="M109" s="91">
        <f t="shared" si="49"/>
        <v>95</v>
      </c>
      <c r="N109" s="91"/>
      <c r="O109" s="219">
        <f t="shared" si="49"/>
        <v>86</v>
      </c>
      <c r="P109" s="45">
        <f t="shared" si="49"/>
        <v>16</v>
      </c>
      <c r="AE109" s="72"/>
    </row>
    <row r="110" spans="1:35" ht="13.5" customHeight="1" x14ac:dyDescent="0.25">
      <c r="A110" s="126"/>
      <c r="B110" s="130"/>
      <c r="C110" s="278"/>
      <c r="D110" s="279"/>
      <c r="E110" s="279"/>
      <c r="F110" s="280"/>
      <c r="G110" s="35" t="s">
        <v>140</v>
      </c>
      <c r="H110" s="36"/>
      <c r="I110" s="91">
        <f>K110+L110+M110+O110</f>
        <v>850</v>
      </c>
      <c r="J110" s="91">
        <f>N110+P110</f>
        <v>16</v>
      </c>
      <c r="K110" s="91">
        <f>K112+K153+K164+K166+K181+K145+K162+K134+K179</f>
        <v>206</v>
      </c>
      <c r="L110" s="91">
        <f t="shared" ref="L110:P110" si="50">L112+L153+L164+L166+L181+L145+L162+L134+L179</f>
        <v>250</v>
      </c>
      <c r="M110" s="91">
        <f t="shared" si="50"/>
        <v>265</v>
      </c>
      <c r="N110" s="91"/>
      <c r="O110" s="219">
        <f t="shared" si="50"/>
        <v>129</v>
      </c>
      <c r="P110" s="45">
        <f t="shared" si="50"/>
        <v>16</v>
      </c>
      <c r="AE110" s="72"/>
    </row>
    <row r="111" spans="1:35" ht="12.75" customHeight="1" x14ac:dyDescent="0.25">
      <c r="A111" s="126"/>
      <c r="B111" s="128"/>
      <c r="C111" s="37" t="s">
        <v>43</v>
      </c>
      <c r="D111" s="129"/>
      <c r="E111" s="129"/>
      <c r="F111" s="129"/>
      <c r="G111" s="131" t="s">
        <v>134</v>
      </c>
      <c r="H111" s="38" t="s">
        <v>44</v>
      </c>
      <c r="I111" s="73">
        <f t="shared" ref="I111:P112" si="51">I113+I115+I117+I119+I121+I123+I125+I127+I129+I131</f>
        <v>443</v>
      </c>
      <c r="J111" s="73">
        <f t="shared" si="51"/>
        <v>11</v>
      </c>
      <c r="K111" s="73">
        <f t="shared" si="51"/>
        <v>275</v>
      </c>
      <c r="L111" s="73">
        <f>L113+L115+L117+L119+L121+L123+L125+L127+L129+L131</f>
        <v>82</v>
      </c>
      <c r="M111" s="73">
        <f t="shared" si="51"/>
        <v>53</v>
      </c>
      <c r="N111" s="73"/>
      <c r="O111" s="218">
        <f t="shared" si="51"/>
        <v>33</v>
      </c>
      <c r="P111" s="175">
        <f t="shared" si="51"/>
        <v>11</v>
      </c>
      <c r="AE111" s="72"/>
    </row>
    <row r="112" spans="1:35" ht="12.75" customHeight="1" x14ac:dyDescent="0.25">
      <c r="A112" s="126"/>
      <c r="B112" s="120"/>
      <c r="C112" s="281"/>
      <c r="D112" s="282"/>
      <c r="E112" s="282"/>
      <c r="F112" s="283"/>
      <c r="G112" s="205" t="s">
        <v>140</v>
      </c>
      <c r="H112" s="18"/>
      <c r="I112" s="73">
        <f>K112+L112+M112+O112</f>
        <v>443</v>
      </c>
      <c r="J112" s="73">
        <f>J114+J116+J122+J124++J130+J132+J118+J120</f>
        <v>11</v>
      </c>
      <c r="K112" s="73">
        <f t="shared" si="51"/>
        <v>127</v>
      </c>
      <c r="L112" s="73">
        <f t="shared" si="51"/>
        <v>120</v>
      </c>
      <c r="M112" s="73">
        <f t="shared" si="51"/>
        <v>123</v>
      </c>
      <c r="N112" s="73"/>
      <c r="O112" s="218">
        <f t="shared" si="51"/>
        <v>73</v>
      </c>
      <c r="P112" s="170">
        <f>+P111</f>
        <v>11</v>
      </c>
      <c r="AE112" s="72"/>
    </row>
    <row r="113" spans="1:31" ht="13.5" customHeight="1" x14ac:dyDescent="0.25">
      <c r="A113" s="126"/>
      <c r="B113" s="120"/>
      <c r="C113" s="17"/>
      <c r="D113" s="114" t="s">
        <v>45</v>
      </c>
      <c r="E113" s="114"/>
      <c r="F113" s="114"/>
      <c r="G113" s="205" t="s">
        <v>134</v>
      </c>
      <c r="H113" s="82" t="s">
        <v>46</v>
      </c>
      <c r="I113" s="73">
        <f>SUM(K113:O113)-N113</f>
        <v>15</v>
      </c>
      <c r="J113" s="73">
        <f>N113+P113</f>
        <v>0</v>
      </c>
      <c r="K113" s="73">
        <v>1</v>
      </c>
      <c r="L113" s="73">
        <v>5</v>
      </c>
      <c r="M113" s="73">
        <v>5</v>
      </c>
      <c r="N113" s="73"/>
      <c r="O113" s="218">
        <v>4</v>
      </c>
      <c r="P113" s="170">
        <v>0</v>
      </c>
      <c r="AD113" s="72"/>
      <c r="AE113" s="72"/>
    </row>
    <row r="114" spans="1:31" ht="13.5" customHeight="1" x14ac:dyDescent="0.25">
      <c r="A114" s="126"/>
      <c r="B114" s="120"/>
      <c r="C114" s="17"/>
      <c r="D114" s="265"/>
      <c r="E114" s="266"/>
      <c r="F114" s="267"/>
      <c r="G114" s="205" t="s">
        <v>140</v>
      </c>
      <c r="H114" s="82"/>
      <c r="I114" s="73">
        <f>SUM(K114:O114)-N114</f>
        <v>15</v>
      </c>
      <c r="J114" s="73">
        <f t="shared" ref="J114:J177" si="52">N114+P114</f>
        <v>0</v>
      </c>
      <c r="K114" s="73">
        <v>1</v>
      </c>
      <c r="L114" s="73">
        <v>5</v>
      </c>
      <c r="M114" s="73">
        <v>5</v>
      </c>
      <c r="N114" s="73"/>
      <c r="O114" s="218">
        <v>4</v>
      </c>
      <c r="P114" s="170">
        <v>0</v>
      </c>
      <c r="AE114" s="72"/>
    </row>
    <row r="115" spans="1:31" ht="13.5" customHeight="1" x14ac:dyDescent="0.25">
      <c r="A115" s="126"/>
      <c r="B115" s="120"/>
      <c r="C115" s="17"/>
      <c r="D115" s="114" t="s">
        <v>179</v>
      </c>
      <c r="E115" s="114"/>
      <c r="F115" s="114"/>
      <c r="G115" s="205" t="s">
        <v>134</v>
      </c>
      <c r="H115" s="82" t="s">
        <v>47</v>
      </c>
      <c r="I115" s="73">
        <f>SUM(K115:O115)-N115</f>
        <v>5</v>
      </c>
      <c r="J115" s="73">
        <f>N115+P115</f>
        <v>0</v>
      </c>
      <c r="K115" s="73">
        <v>1</v>
      </c>
      <c r="L115" s="73">
        <v>1</v>
      </c>
      <c r="M115" s="73">
        <v>1</v>
      </c>
      <c r="N115" s="73"/>
      <c r="O115" s="218">
        <v>2</v>
      </c>
      <c r="P115" s="170">
        <v>0</v>
      </c>
      <c r="AD115" s="72"/>
      <c r="AE115" s="72"/>
    </row>
    <row r="116" spans="1:31" ht="13.5" customHeight="1" x14ac:dyDescent="0.25">
      <c r="A116" s="126"/>
      <c r="B116" s="120"/>
      <c r="C116" s="17"/>
      <c r="D116" s="265"/>
      <c r="E116" s="266"/>
      <c r="F116" s="267"/>
      <c r="G116" s="205" t="s">
        <v>140</v>
      </c>
      <c r="H116" s="82"/>
      <c r="I116" s="73">
        <f t="shared" ref="I116:I134" si="53">SUM(K116:O116)-N116</f>
        <v>5</v>
      </c>
      <c r="J116" s="73">
        <f t="shared" si="52"/>
        <v>0</v>
      </c>
      <c r="K116" s="73">
        <f>+K115</f>
        <v>1</v>
      </c>
      <c r="L116" s="73">
        <f t="shared" ref="L116:O116" si="54">+L115</f>
        <v>1</v>
      </c>
      <c r="M116" s="73">
        <f t="shared" si="54"/>
        <v>1</v>
      </c>
      <c r="N116" s="73"/>
      <c r="O116" s="218">
        <f t="shared" si="54"/>
        <v>2</v>
      </c>
      <c r="P116" s="170">
        <v>0</v>
      </c>
      <c r="AE116" s="72"/>
    </row>
    <row r="117" spans="1:31" ht="13.5" customHeight="1" x14ac:dyDescent="0.25">
      <c r="A117" s="126"/>
      <c r="B117" s="120"/>
      <c r="C117" s="17"/>
      <c r="D117" s="114" t="s">
        <v>180</v>
      </c>
      <c r="E117" s="114"/>
      <c r="F117" s="114"/>
      <c r="G117" s="205" t="s">
        <v>134</v>
      </c>
      <c r="H117" s="82" t="s">
        <v>48</v>
      </c>
      <c r="I117" s="73">
        <f t="shared" si="53"/>
        <v>45</v>
      </c>
      <c r="J117" s="73">
        <f t="shared" si="52"/>
        <v>0</v>
      </c>
      <c r="K117" s="73">
        <v>45</v>
      </c>
      <c r="L117" s="73">
        <v>0</v>
      </c>
      <c r="M117" s="73">
        <v>0</v>
      </c>
      <c r="N117" s="73"/>
      <c r="O117" s="218">
        <v>0</v>
      </c>
      <c r="P117" s="170">
        <v>0</v>
      </c>
      <c r="AE117" s="72"/>
    </row>
    <row r="118" spans="1:31" ht="13.5" customHeight="1" x14ac:dyDescent="0.25">
      <c r="A118" s="126"/>
      <c r="B118" s="120"/>
      <c r="C118" s="17"/>
      <c r="D118" s="265"/>
      <c r="E118" s="266"/>
      <c r="F118" s="267"/>
      <c r="G118" s="205" t="s">
        <v>140</v>
      </c>
      <c r="H118" s="82"/>
      <c r="I118" s="73">
        <f t="shared" si="53"/>
        <v>45</v>
      </c>
      <c r="J118" s="73">
        <f t="shared" si="52"/>
        <v>0</v>
      </c>
      <c r="K118" s="73">
        <v>15</v>
      </c>
      <c r="L118" s="73">
        <v>15</v>
      </c>
      <c r="M118" s="73">
        <v>7</v>
      </c>
      <c r="N118" s="73"/>
      <c r="O118" s="218">
        <v>8</v>
      </c>
      <c r="P118" s="170">
        <v>0</v>
      </c>
      <c r="AE118" s="72"/>
    </row>
    <row r="119" spans="1:31" ht="15.75" customHeight="1" x14ac:dyDescent="0.25">
      <c r="A119" s="126"/>
      <c r="B119" s="120"/>
      <c r="C119" s="17"/>
      <c r="D119" s="114" t="s">
        <v>181</v>
      </c>
      <c r="E119" s="114"/>
      <c r="F119" s="114"/>
      <c r="G119" s="205" t="s">
        <v>134</v>
      </c>
      <c r="H119" s="82" t="s">
        <v>49</v>
      </c>
      <c r="I119" s="73">
        <f t="shared" si="53"/>
        <v>6</v>
      </c>
      <c r="J119" s="73">
        <f t="shared" si="52"/>
        <v>0</v>
      </c>
      <c r="K119" s="73">
        <v>4</v>
      </c>
      <c r="L119" s="73">
        <v>0</v>
      </c>
      <c r="M119" s="73">
        <v>1</v>
      </c>
      <c r="N119" s="73"/>
      <c r="O119" s="218">
        <v>1</v>
      </c>
      <c r="P119" s="170">
        <v>0</v>
      </c>
      <c r="AE119" s="72"/>
    </row>
    <row r="120" spans="1:31" ht="14.25" customHeight="1" x14ac:dyDescent="0.25">
      <c r="A120" s="126"/>
      <c r="B120" s="120"/>
      <c r="C120" s="17"/>
      <c r="D120" s="265"/>
      <c r="E120" s="266"/>
      <c r="F120" s="267"/>
      <c r="G120" s="205" t="s">
        <v>140</v>
      </c>
      <c r="H120" s="82"/>
      <c r="I120" s="73">
        <f t="shared" si="53"/>
        <v>6</v>
      </c>
      <c r="J120" s="73">
        <f t="shared" si="52"/>
        <v>0</v>
      </c>
      <c r="K120" s="73">
        <v>2</v>
      </c>
      <c r="L120" s="73">
        <v>2</v>
      </c>
      <c r="M120" s="73">
        <f t="shared" ref="M120" si="55">+M119</f>
        <v>1</v>
      </c>
      <c r="N120" s="73"/>
      <c r="O120" s="218">
        <v>1</v>
      </c>
      <c r="P120" s="170">
        <v>0</v>
      </c>
      <c r="AE120" s="72"/>
    </row>
    <row r="121" spans="1:31" ht="15" customHeight="1" x14ac:dyDescent="0.25">
      <c r="A121" s="126"/>
      <c r="B121" s="120"/>
      <c r="C121" s="17"/>
      <c r="D121" s="114" t="s">
        <v>50</v>
      </c>
      <c r="E121" s="114"/>
      <c r="F121" s="114"/>
      <c r="G121" s="205" t="s">
        <v>134</v>
      </c>
      <c r="H121" s="82" t="s">
        <v>51</v>
      </c>
      <c r="I121" s="73">
        <f t="shared" si="53"/>
        <v>26</v>
      </c>
      <c r="J121" s="73">
        <f t="shared" si="52"/>
        <v>0</v>
      </c>
      <c r="K121" s="73">
        <v>5</v>
      </c>
      <c r="L121" s="73">
        <v>5</v>
      </c>
      <c r="M121" s="73">
        <f>5+6</f>
        <v>11</v>
      </c>
      <c r="N121" s="73"/>
      <c r="O121" s="218">
        <v>5</v>
      </c>
      <c r="P121" s="170">
        <v>0</v>
      </c>
      <c r="AE121" s="72"/>
    </row>
    <row r="122" spans="1:31" ht="14.25" customHeight="1" x14ac:dyDescent="0.25">
      <c r="A122" s="126"/>
      <c r="B122" s="120"/>
      <c r="C122" s="17"/>
      <c r="D122" s="265"/>
      <c r="E122" s="266"/>
      <c r="F122" s="267"/>
      <c r="G122" s="205" t="s">
        <v>140</v>
      </c>
      <c r="H122" s="82"/>
      <c r="I122" s="73">
        <f t="shared" si="53"/>
        <v>26</v>
      </c>
      <c r="J122" s="73">
        <f t="shared" si="52"/>
        <v>0</v>
      </c>
      <c r="K122" s="73">
        <v>5</v>
      </c>
      <c r="L122" s="73">
        <v>5</v>
      </c>
      <c r="M122" s="73">
        <f>5+6</f>
        <v>11</v>
      </c>
      <c r="N122" s="73"/>
      <c r="O122" s="218">
        <v>5</v>
      </c>
      <c r="P122" s="170">
        <f>+P121</f>
        <v>0</v>
      </c>
      <c r="AE122" s="72"/>
    </row>
    <row r="123" spans="1:31" ht="15.75" customHeight="1" x14ac:dyDescent="0.25">
      <c r="A123" s="126"/>
      <c r="B123" s="120"/>
      <c r="C123" s="17"/>
      <c r="D123" s="114" t="s">
        <v>52</v>
      </c>
      <c r="E123" s="114"/>
      <c r="F123" s="114"/>
      <c r="G123" s="205" t="s">
        <v>134</v>
      </c>
      <c r="H123" s="82" t="s">
        <v>53</v>
      </c>
      <c r="I123" s="73">
        <f t="shared" si="53"/>
        <v>21</v>
      </c>
      <c r="J123" s="73">
        <f t="shared" si="52"/>
        <v>0</v>
      </c>
      <c r="K123" s="73">
        <v>5</v>
      </c>
      <c r="L123" s="73">
        <v>7</v>
      </c>
      <c r="M123" s="73">
        <v>5</v>
      </c>
      <c r="N123" s="73"/>
      <c r="O123" s="218">
        <v>4</v>
      </c>
      <c r="P123" s="170">
        <v>0</v>
      </c>
      <c r="AE123" s="72"/>
    </row>
    <row r="124" spans="1:31" ht="15.75" customHeight="1" x14ac:dyDescent="0.25">
      <c r="A124" s="126"/>
      <c r="B124" s="120"/>
      <c r="C124" s="17"/>
      <c r="D124" s="265"/>
      <c r="E124" s="266"/>
      <c r="F124" s="267"/>
      <c r="G124" s="205" t="s">
        <v>140</v>
      </c>
      <c r="H124" s="82"/>
      <c r="I124" s="73">
        <f t="shared" si="53"/>
        <v>21</v>
      </c>
      <c r="J124" s="73">
        <f t="shared" si="52"/>
        <v>0</v>
      </c>
      <c r="K124" s="73">
        <v>5</v>
      </c>
      <c r="L124" s="73">
        <v>7</v>
      </c>
      <c r="M124" s="73">
        <v>5</v>
      </c>
      <c r="N124" s="73"/>
      <c r="O124" s="218">
        <v>4</v>
      </c>
      <c r="P124" s="170">
        <f>+P123</f>
        <v>0</v>
      </c>
      <c r="AE124" s="72"/>
    </row>
    <row r="125" spans="1:31" ht="15.75" hidden="1" customHeight="1" x14ac:dyDescent="0.25">
      <c r="A125" s="126"/>
      <c r="B125" s="120"/>
      <c r="C125" s="17"/>
      <c r="D125" s="114" t="s">
        <v>182</v>
      </c>
      <c r="E125" s="114"/>
      <c r="F125" s="114"/>
      <c r="G125" s="205" t="s">
        <v>134</v>
      </c>
      <c r="H125" s="82" t="s">
        <v>183</v>
      </c>
      <c r="I125" s="73">
        <f t="shared" si="53"/>
        <v>0</v>
      </c>
      <c r="J125" s="73">
        <f t="shared" si="52"/>
        <v>0</v>
      </c>
      <c r="K125" s="73"/>
      <c r="L125" s="73"/>
      <c r="M125" s="73"/>
      <c r="N125" s="73"/>
      <c r="O125" s="218"/>
      <c r="P125" s="170"/>
      <c r="AE125" s="72"/>
    </row>
    <row r="126" spans="1:31" ht="15.75" hidden="1" customHeight="1" x14ac:dyDescent="0.25">
      <c r="A126" s="126"/>
      <c r="B126" s="120"/>
      <c r="C126" s="17"/>
      <c r="D126" s="265"/>
      <c r="E126" s="266"/>
      <c r="F126" s="267"/>
      <c r="G126" s="205" t="s">
        <v>140</v>
      </c>
      <c r="H126" s="82"/>
      <c r="I126" s="73">
        <f t="shared" si="53"/>
        <v>0</v>
      </c>
      <c r="J126" s="73">
        <f t="shared" si="52"/>
        <v>0</v>
      </c>
      <c r="K126" s="73"/>
      <c r="L126" s="73"/>
      <c r="M126" s="73"/>
      <c r="N126" s="73"/>
      <c r="O126" s="218"/>
      <c r="P126" s="170"/>
      <c r="AE126" s="72"/>
    </row>
    <row r="127" spans="1:31" ht="14.25" customHeight="1" x14ac:dyDescent="0.25">
      <c r="A127" s="126"/>
      <c r="B127" s="120"/>
      <c r="C127" s="17"/>
      <c r="D127" s="114" t="s">
        <v>291</v>
      </c>
      <c r="E127" s="114"/>
      <c r="F127" s="114"/>
      <c r="G127" s="205" t="s">
        <v>134</v>
      </c>
      <c r="H127" s="82" t="s">
        <v>54</v>
      </c>
      <c r="I127" s="73">
        <f t="shared" si="53"/>
        <v>15</v>
      </c>
      <c r="J127" s="73">
        <f t="shared" si="52"/>
        <v>0</v>
      </c>
      <c r="K127" s="73">
        <v>9</v>
      </c>
      <c r="L127" s="73">
        <v>2</v>
      </c>
      <c r="M127" s="73">
        <f>0+4</f>
        <v>4</v>
      </c>
      <c r="N127" s="73"/>
      <c r="O127" s="218">
        <v>0</v>
      </c>
      <c r="P127" s="170">
        <v>0</v>
      </c>
      <c r="AE127" s="72"/>
    </row>
    <row r="128" spans="1:31" ht="14.25" customHeight="1" x14ac:dyDescent="0.25">
      <c r="A128" s="126"/>
      <c r="B128" s="120"/>
      <c r="C128" s="17"/>
      <c r="D128" s="265"/>
      <c r="E128" s="266"/>
      <c r="F128" s="267"/>
      <c r="G128" s="205" t="s">
        <v>140</v>
      </c>
      <c r="H128" s="82"/>
      <c r="I128" s="73">
        <f t="shared" si="53"/>
        <v>15</v>
      </c>
      <c r="J128" s="73">
        <f t="shared" si="52"/>
        <v>0</v>
      </c>
      <c r="K128" s="73">
        <v>3</v>
      </c>
      <c r="L128" s="73">
        <v>3</v>
      </c>
      <c r="M128" s="73">
        <f>3+4</f>
        <v>7</v>
      </c>
      <c r="N128" s="73"/>
      <c r="O128" s="218">
        <v>2</v>
      </c>
      <c r="P128" s="170">
        <v>0</v>
      </c>
      <c r="AE128" s="72"/>
    </row>
    <row r="129" spans="1:31" ht="14.25" customHeight="1" x14ac:dyDescent="0.25">
      <c r="A129" s="126"/>
      <c r="B129" s="120"/>
      <c r="C129" s="17"/>
      <c r="D129" s="114" t="s">
        <v>55</v>
      </c>
      <c r="E129" s="114"/>
      <c r="F129" s="114"/>
      <c r="G129" s="205" t="s">
        <v>134</v>
      </c>
      <c r="H129" s="82" t="s">
        <v>56</v>
      </c>
      <c r="I129" s="73">
        <f t="shared" si="53"/>
        <v>25</v>
      </c>
      <c r="J129" s="73">
        <f t="shared" si="52"/>
        <v>0</v>
      </c>
      <c r="K129" s="73">
        <v>5</v>
      </c>
      <c r="L129" s="73">
        <v>5</v>
      </c>
      <c r="M129" s="73">
        <v>10</v>
      </c>
      <c r="N129" s="73"/>
      <c r="O129" s="218">
        <v>5</v>
      </c>
      <c r="P129" s="170">
        <v>0</v>
      </c>
      <c r="AE129" s="72"/>
    </row>
    <row r="130" spans="1:31" ht="14.25" customHeight="1" x14ac:dyDescent="0.25">
      <c r="A130" s="126"/>
      <c r="B130" s="120"/>
      <c r="C130" s="17"/>
      <c r="D130" s="265"/>
      <c r="E130" s="266"/>
      <c r="F130" s="267"/>
      <c r="G130" s="205" t="s">
        <v>140</v>
      </c>
      <c r="H130" s="82"/>
      <c r="I130" s="73">
        <f t="shared" si="53"/>
        <v>25</v>
      </c>
      <c r="J130" s="73">
        <f t="shared" si="52"/>
        <v>0</v>
      </c>
      <c r="K130" s="73">
        <v>5</v>
      </c>
      <c r="L130" s="73">
        <v>5</v>
      </c>
      <c r="M130" s="73">
        <v>10</v>
      </c>
      <c r="N130" s="73"/>
      <c r="O130" s="218">
        <v>5</v>
      </c>
      <c r="P130" s="170">
        <v>0</v>
      </c>
      <c r="AE130" s="72"/>
    </row>
    <row r="131" spans="1:31" ht="14.25" customHeight="1" x14ac:dyDescent="0.25">
      <c r="A131" s="126"/>
      <c r="B131" s="120"/>
      <c r="C131" s="17"/>
      <c r="D131" s="114" t="s">
        <v>184</v>
      </c>
      <c r="E131" s="114"/>
      <c r="F131" s="114"/>
      <c r="G131" s="205" t="s">
        <v>134</v>
      </c>
      <c r="H131" s="82" t="s">
        <v>57</v>
      </c>
      <c r="I131" s="73">
        <f>K131+L131+M131+O131</f>
        <v>285</v>
      </c>
      <c r="J131" s="73">
        <f t="shared" si="52"/>
        <v>11</v>
      </c>
      <c r="K131" s="73">
        <v>200</v>
      </c>
      <c r="L131" s="73">
        <f>50+7</f>
        <v>57</v>
      </c>
      <c r="M131" s="73">
        <f>33-17</f>
        <v>16</v>
      </c>
      <c r="N131" s="73"/>
      <c r="O131" s="218">
        <f>50-38</f>
        <v>12</v>
      </c>
      <c r="P131" s="170">
        <v>11</v>
      </c>
      <c r="R131" s="72"/>
      <c r="AE131" s="72"/>
    </row>
    <row r="132" spans="1:31" ht="14.25" customHeight="1" thickBot="1" x14ac:dyDescent="0.3">
      <c r="A132" s="132"/>
      <c r="B132" s="121"/>
      <c r="C132" s="48"/>
      <c r="D132" s="268"/>
      <c r="E132" s="269"/>
      <c r="F132" s="270"/>
      <c r="G132" s="208" t="s">
        <v>140</v>
      </c>
      <c r="H132" s="92"/>
      <c r="I132" s="73">
        <f>K132+L132+M132+O132</f>
        <v>285</v>
      </c>
      <c r="J132" s="73">
        <f t="shared" si="52"/>
        <v>11</v>
      </c>
      <c r="K132" s="73">
        <v>90</v>
      </c>
      <c r="L132" s="73">
        <f>70+7</f>
        <v>77</v>
      </c>
      <c r="M132" s="73">
        <f>93-17</f>
        <v>76</v>
      </c>
      <c r="N132" s="73"/>
      <c r="O132" s="218">
        <f>80-38</f>
        <v>42</v>
      </c>
      <c r="P132" s="176">
        <v>11</v>
      </c>
      <c r="R132" s="72"/>
      <c r="AE132" s="72"/>
    </row>
    <row r="133" spans="1:31" x14ac:dyDescent="0.25">
      <c r="B133" s="124"/>
      <c r="C133" s="62" t="s">
        <v>58</v>
      </c>
      <c r="D133" s="133"/>
      <c r="E133" s="133"/>
      <c r="F133" s="133"/>
      <c r="G133" s="63" t="s">
        <v>134</v>
      </c>
      <c r="H133" s="64" t="s">
        <v>59</v>
      </c>
      <c r="I133" s="73">
        <f t="shared" si="53"/>
        <v>10</v>
      </c>
      <c r="J133" s="73">
        <f t="shared" si="52"/>
        <v>1</v>
      </c>
      <c r="K133" s="73">
        <v>2</v>
      </c>
      <c r="L133" s="73">
        <v>1</v>
      </c>
      <c r="M133" s="73">
        <f>1+4</f>
        <v>5</v>
      </c>
      <c r="N133" s="73"/>
      <c r="O133" s="218">
        <v>2</v>
      </c>
      <c r="P133" s="177">
        <v>1</v>
      </c>
      <c r="AE133" s="72"/>
    </row>
    <row r="134" spans="1:31" ht="13.5" customHeight="1" x14ac:dyDescent="0.25">
      <c r="B134" s="134"/>
      <c r="C134" s="50"/>
      <c r="D134" s="95"/>
      <c r="E134" s="95"/>
      <c r="F134" s="95"/>
      <c r="G134" s="51" t="s">
        <v>140</v>
      </c>
      <c r="H134" s="52"/>
      <c r="I134" s="73">
        <f t="shared" si="53"/>
        <v>10</v>
      </c>
      <c r="J134" s="73">
        <f t="shared" si="52"/>
        <v>1</v>
      </c>
      <c r="K134" s="73">
        <f>+K133</f>
        <v>2</v>
      </c>
      <c r="L134" s="73">
        <v>1</v>
      </c>
      <c r="M134" s="73">
        <f t="shared" ref="M134:O134" si="56">+M133</f>
        <v>5</v>
      </c>
      <c r="N134" s="73"/>
      <c r="O134" s="218">
        <f t="shared" si="56"/>
        <v>2</v>
      </c>
      <c r="P134" s="178">
        <v>1</v>
      </c>
      <c r="AE134" s="72"/>
    </row>
    <row r="135" spans="1:31" hidden="1" x14ac:dyDescent="0.25">
      <c r="B135" s="134"/>
      <c r="C135" s="271" t="s">
        <v>185</v>
      </c>
      <c r="D135" s="271"/>
      <c r="E135" s="271"/>
      <c r="F135" s="271"/>
      <c r="G135" s="201" t="s">
        <v>134</v>
      </c>
      <c r="H135" s="52" t="s">
        <v>186</v>
      </c>
      <c r="I135" s="73">
        <f t="shared" ref="I135:I143" si="57">SUM(K135:O135)</f>
        <v>0</v>
      </c>
      <c r="J135" s="73">
        <f t="shared" si="52"/>
        <v>0</v>
      </c>
      <c r="K135" s="73">
        <f>K138+K136</f>
        <v>0</v>
      </c>
      <c r="L135" s="73">
        <f>L138+L136</f>
        <v>0</v>
      </c>
      <c r="M135" s="73"/>
      <c r="N135" s="73"/>
      <c r="O135" s="218"/>
      <c r="P135" s="178"/>
      <c r="AE135" s="72"/>
    </row>
    <row r="136" spans="1:31" hidden="1" x14ac:dyDescent="0.25">
      <c r="B136" s="134"/>
      <c r="C136" s="95"/>
      <c r="D136" s="95" t="s">
        <v>187</v>
      </c>
      <c r="E136" s="95"/>
      <c r="F136" s="95"/>
      <c r="G136" s="198"/>
      <c r="H136" s="93" t="s">
        <v>188</v>
      </c>
      <c r="I136" s="73">
        <f t="shared" si="57"/>
        <v>0</v>
      </c>
      <c r="J136" s="73">
        <f t="shared" si="52"/>
        <v>0</v>
      </c>
      <c r="K136" s="73"/>
      <c r="L136" s="73"/>
      <c r="M136" s="73"/>
      <c r="N136" s="73"/>
      <c r="O136" s="218"/>
      <c r="P136" s="178"/>
      <c r="AE136" s="72"/>
    </row>
    <row r="137" spans="1:31" hidden="1" x14ac:dyDescent="0.25">
      <c r="B137" s="134"/>
      <c r="C137" s="241"/>
      <c r="D137" s="241"/>
      <c r="E137" s="241"/>
      <c r="F137" s="241"/>
      <c r="G137" s="51" t="s">
        <v>140</v>
      </c>
      <c r="H137" s="93"/>
      <c r="I137" s="73">
        <f t="shared" si="57"/>
        <v>0</v>
      </c>
      <c r="J137" s="73">
        <f t="shared" si="52"/>
        <v>0</v>
      </c>
      <c r="K137" s="73">
        <v>0</v>
      </c>
      <c r="L137" s="73">
        <v>0</v>
      </c>
      <c r="M137" s="73"/>
      <c r="N137" s="73"/>
      <c r="O137" s="218"/>
      <c r="P137" s="178"/>
      <c r="AE137" s="72"/>
    </row>
    <row r="138" spans="1:31" hidden="1" x14ac:dyDescent="0.25">
      <c r="B138" s="134"/>
      <c r="C138" s="95"/>
      <c r="D138" s="95" t="s">
        <v>189</v>
      </c>
      <c r="E138" s="95"/>
      <c r="F138" s="95"/>
      <c r="G138" s="198" t="s">
        <v>134</v>
      </c>
      <c r="H138" s="93" t="s">
        <v>190</v>
      </c>
      <c r="I138" s="73">
        <f t="shared" si="57"/>
        <v>0</v>
      </c>
      <c r="J138" s="73">
        <f t="shared" si="52"/>
        <v>0</v>
      </c>
      <c r="K138" s="73"/>
      <c r="L138" s="73"/>
      <c r="M138" s="73"/>
      <c r="N138" s="73"/>
      <c r="O138" s="218"/>
      <c r="P138" s="178"/>
      <c r="AE138" s="72"/>
    </row>
    <row r="139" spans="1:31" hidden="1" x14ac:dyDescent="0.25">
      <c r="B139" s="134"/>
      <c r="C139" s="95"/>
      <c r="D139" s="241"/>
      <c r="E139" s="241"/>
      <c r="F139" s="241"/>
      <c r="G139" s="198" t="s">
        <v>140</v>
      </c>
      <c r="H139" s="93"/>
      <c r="I139" s="73">
        <f t="shared" si="57"/>
        <v>0</v>
      </c>
      <c r="J139" s="73">
        <f t="shared" si="52"/>
        <v>0</v>
      </c>
      <c r="K139" s="73"/>
      <c r="L139" s="73"/>
      <c r="M139" s="73"/>
      <c r="N139" s="73"/>
      <c r="O139" s="218"/>
      <c r="P139" s="178"/>
      <c r="AE139" s="72"/>
    </row>
    <row r="140" spans="1:31" hidden="1" x14ac:dyDescent="0.25">
      <c r="B140" s="134"/>
      <c r="C140" s="50" t="s">
        <v>191</v>
      </c>
      <c r="D140" s="50"/>
      <c r="E140" s="95"/>
      <c r="F140" s="95"/>
      <c r="G140" s="198" t="s">
        <v>134</v>
      </c>
      <c r="H140" s="52" t="s">
        <v>192</v>
      </c>
      <c r="I140" s="73">
        <f t="shared" si="57"/>
        <v>0</v>
      </c>
      <c r="J140" s="73">
        <f t="shared" si="52"/>
        <v>0</v>
      </c>
      <c r="K140" s="73">
        <f>K142</f>
        <v>0</v>
      </c>
      <c r="L140" s="73">
        <f>L142</f>
        <v>0</v>
      </c>
      <c r="M140" s="73"/>
      <c r="N140" s="73"/>
      <c r="O140" s="218"/>
      <c r="P140" s="178"/>
      <c r="AE140" s="72"/>
    </row>
    <row r="141" spans="1:31" hidden="1" x14ac:dyDescent="0.25">
      <c r="B141" s="134"/>
      <c r="C141" s="50"/>
      <c r="D141" s="50"/>
      <c r="E141" s="95"/>
      <c r="F141" s="95"/>
      <c r="G141" s="198" t="s">
        <v>140</v>
      </c>
      <c r="H141" s="52"/>
      <c r="I141" s="73">
        <f t="shared" si="57"/>
        <v>0</v>
      </c>
      <c r="J141" s="73">
        <f t="shared" si="52"/>
        <v>0</v>
      </c>
      <c r="K141" s="73">
        <v>0</v>
      </c>
      <c r="L141" s="73">
        <v>0</v>
      </c>
      <c r="M141" s="73"/>
      <c r="N141" s="73"/>
      <c r="O141" s="218"/>
      <c r="P141" s="178"/>
      <c r="AE141" s="72"/>
    </row>
    <row r="142" spans="1:31" hidden="1" x14ac:dyDescent="0.25">
      <c r="B142" s="134"/>
      <c r="C142" s="239" t="s">
        <v>193</v>
      </c>
      <c r="D142" s="239"/>
      <c r="E142" s="239"/>
      <c r="F142" s="239"/>
      <c r="G142" s="198" t="s">
        <v>134</v>
      </c>
      <c r="H142" s="93" t="s">
        <v>194</v>
      </c>
      <c r="I142" s="73">
        <f t="shared" si="57"/>
        <v>0</v>
      </c>
      <c r="J142" s="73">
        <f t="shared" si="52"/>
        <v>0</v>
      </c>
      <c r="K142" s="73"/>
      <c r="L142" s="73"/>
      <c r="M142" s="73"/>
      <c r="N142" s="73"/>
      <c r="O142" s="218"/>
      <c r="P142" s="178"/>
      <c r="AE142" s="72"/>
    </row>
    <row r="143" spans="1:31" hidden="1" x14ac:dyDescent="0.25">
      <c r="B143" s="134"/>
      <c r="C143" s="202"/>
      <c r="D143" s="202"/>
      <c r="E143" s="202"/>
      <c r="F143" s="202"/>
      <c r="G143" s="198" t="s">
        <v>140</v>
      </c>
      <c r="H143" s="93"/>
      <c r="I143" s="73">
        <f t="shared" si="57"/>
        <v>0</v>
      </c>
      <c r="J143" s="73">
        <f t="shared" si="52"/>
        <v>0</v>
      </c>
      <c r="K143" s="73"/>
      <c r="L143" s="73"/>
      <c r="M143" s="73"/>
      <c r="N143" s="73"/>
      <c r="O143" s="218"/>
      <c r="P143" s="178"/>
      <c r="AE143" s="72"/>
    </row>
    <row r="144" spans="1:31" ht="13.5" customHeight="1" thickBot="1" x14ac:dyDescent="0.3">
      <c r="B144" s="135"/>
      <c r="C144" s="50" t="s">
        <v>60</v>
      </c>
      <c r="D144" s="50"/>
      <c r="E144" s="95"/>
      <c r="F144" s="95"/>
      <c r="G144" s="198" t="s">
        <v>134</v>
      </c>
      <c r="H144" s="52" t="s">
        <v>61</v>
      </c>
      <c r="I144" s="73">
        <f t="shared" ref="I144" si="58">I146+I148+I150</f>
        <v>47</v>
      </c>
      <c r="J144" s="73">
        <f t="shared" si="52"/>
        <v>0</v>
      </c>
      <c r="K144" s="73">
        <f>+K150</f>
        <v>4</v>
      </c>
      <c r="L144" s="73">
        <f>+L150</f>
        <v>10</v>
      </c>
      <c r="M144" s="73">
        <f t="shared" ref="M144:O145" si="59">+M150</f>
        <v>3</v>
      </c>
      <c r="N144" s="73"/>
      <c r="O144" s="218">
        <f t="shared" si="59"/>
        <v>30</v>
      </c>
      <c r="P144" s="178">
        <f t="shared" ref="P144" si="60">P146+P148+P150</f>
        <v>0</v>
      </c>
      <c r="AE144" s="72"/>
    </row>
    <row r="145" spans="2:31" ht="13.5" customHeight="1" x14ac:dyDescent="0.25">
      <c r="B145" s="136"/>
      <c r="C145" s="238"/>
      <c r="D145" s="238"/>
      <c r="E145" s="238"/>
      <c r="F145" s="238"/>
      <c r="G145" s="198" t="s">
        <v>140</v>
      </c>
      <c r="H145" s="52"/>
      <c r="I145" s="73">
        <f>+I144</f>
        <v>47</v>
      </c>
      <c r="J145" s="73">
        <f t="shared" si="52"/>
        <v>0</v>
      </c>
      <c r="K145" s="73">
        <f>+K151</f>
        <v>4</v>
      </c>
      <c r="L145" s="73">
        <f>+L151</f>
        <v>10</v>
      </c>
      <c r="M145" s="73">
        <f t="shared" si="59"/>
        <v>3</v>
      </c>
      <c r="N145" s="73"/>
      <c r="O145" s="218">
        <f t="shared" si="59"/>
        <v>30</v>
      </c>
      <c r="P145" s="178">
        <f>+P144</f>
        <v>0</v>
      </c>
      <c r="AE145" s="72"/>
    </row>
    <row r="146" spans="2:31" hidden="1" x14ac:dyDescent="0.25">
      <c r="B146" s="134"/>
      <c r="C146" s="95"/>
      <c r="D146" s="95" t="s">
        <v>195</v>
      </c>
      <c r="E146" s="95"/>
      <c r="F146" s="95"/>
      <c r="G146" s="198" t="s">
        <v>134</v>
      </c>
      <c r="H146" s="93" t="s">
        <v>196</v>
      </c>
      <c r="I146" s="73"/>
      <c r="J146" s="73">
        <f t="shared" si="52"/>
        <v>0</v>
      </c>
      <c r="K146" s="73"/>
      <c r="L146" s="73"/>
      <c r="M146" s="73"/>
      <c r="N146" s="73"/>
      <c r="O146" s="218"/>
      <c r="P146" s="178"/>
      <c r="AE146" s="72"/>
    </row>
    <row r="147" spans="2:31" hidden="1" x14ac:dyDescent="0.25">
      <c r="B147" s="134"/>
      <c r="C147" s="95"/>
      <c r="D147" s="241"/>
      <c r="E147" s="241"/>
      <c r="F147" s="241"/>
      <c r="G147" s="198" t="s">
        <v>140</v>
      </c>
      <c r="H147" s="93"/>
      <c r="I147" s="73"/>
      <c r="J147" s="73">
        <f t="shared" si="52"/>
        <v>0</v>
      </c>
      <c r="K147" s="73"/>
      <c r="L147" s="73"/>
      <c r="M147" s="73"/>
      <c r="N147" s="73"/>
      <c r="O147" s="218"/>
      <c r="P147" s="178"/>
      <c r="AE147" s="72"/>
    </row>
    <row r="148" spans="2:31" hidden="1" x14ac:dyDescent="0.25">
      <c r="B148" s="134"/>
      <c r="C148" s="95"/>
      <c r="D148" s="95" t="s">
        <v>197</v>
      </c>
      <c r="E148" s="95"/>
      <c r="F148" s="95"/>
      <c r="G148" s="198" t="s">
        <v>134</v>
      </c>
      <c r="H148" s="93" t="s">
        <v>198</v>
      </c>
      <c r="I148" s="73"/>
      <c r="J148" s="73">
        <f t="shared" si="52"/>
        <v>0</v>
      </c>
      <c r="K148" s="73"/>
      <c r="L148" s="73"/>
      <c r="M148" s="73"/>
      <c r="N148" s="73"/>
      <c r="O148" s="218"/>
      <c r="P148" s="178"/>
      <c r="AE148" s="72"/>
    </row>
    <row r="149" spans="2:31" hidden="1" x14ac:dyDescent="0.25">
      <c r="B149" s="134"/>
      <c r="C149" s="95"/>
      <c r="D149" s="241"/>
      <c r="E149" s="241"/>
      <c r="F149" s="241"/>
      <c r="G149" s="198" t="s">
        <v>140</v>
      </c>
      <c r="H149" s="93"/>
      <c r="I149" s="73"/>
      <c r="J149" s="73">
        <f t="shared" si="52"/>
        <v>0</v>
      </c>
      <c r="K149" s="73"/>
      <c r="L149" s="73"/>
      <c r="M149" s="73"/>
      <c r="N149" s="73"/>
      <c r="O149" s="218"/>
      <c r="P149" s="178"/>
      <c r="AE149" s="72"/>
    </row>
    <row r="150" spans="2:31" ht="13.5" customHeight="1" x14ac:dyDescent="0.25">
      <c r="B150" s="134"/>
      <c r="C150" s="95"/>
      <c r="D150" s="95" t="s">
        <v>62</v>
      </c>
      <c r="E150" s="95"/>
      <c r="F150" s="95"/>
      <c r="G150" s="198" t="s">
        <v>134</v>
      </c>
      <c r="H150" s="93" t="s">
        <v>63</v>
      </c>
      <c r="I150" s="73">
        <f t="shared" ref="I150:I151" si="61">SUM(K150:O150)-N150</f>
        <v>47</v>
      </c>
      <c r="J150" s="73">
        <f t="shared" si="52"/>
        <v>0</v>
      </c>
      <c r="K150" s="73">
        <v>4</v>
      </c>
      <c r="L150" s="73">
        <v>10</v>
      </c>
      <c r="M150" s="73">
        <v>3</v>
      </c>
      <c r="N150" s="73"/>
      <c r="O150" s="218">
        <f>3+27</f>
        <v>30</v>
      </c>
      <c r="P150" s="178">
        <v>0</v>
      </c>
      <c r="AE150" s="72"/>
    </row>
    <row r="151" spans="2:31" ht="13.5" customHeight="1" x14ac:dyDescent="0.25">
      <c r="B151" s="134"/>
      <c r="C151" s="95"/>
      <c r="D151" s="241"/>
      <c r="E151" s="241"/>
      <c r="F151" s="241"/>
      <c r="G151" s="198" t="s">
        <v>140</v>
      </c>
      <c r="H151" s="93"/>
      <c r="I151" s="73">
        <f t="shared" si="61"/>
        <v>47</v>
      </c>
      <c r="J151" s="73">
        <f t="shared" si="52"/>
        <v>0</v>
      </c>
      <c r="K151" s="73">
        <f>+K150</f>
        <v>4</v>
      </c>
      <c r="L151" s="73">
        <v>10</v>
      </c>
      <c r="M151" s="73">
        <v>3</v>
      </c>
      <c r="N151" s="73"/>
      <c r="O151" s="218">
        <f>3+27</f>
        <v>30</v>
      </c>
      <c r="P151" s="178">
        <v>0</v>
      </c>
      <c r="AE151" s="72"/>
    </row>
    <row r="152" spans="2:31" x14ac:dyDescent="0.25">
      <c r="B152" s="134"/>
      <c r="C152" s="50" t="s">
        <v>199</v>
      </c>
      <c r="D152" s="50"/>
      <c r="E152" s="95"/>
      <c r="F152" s="95"/>
      <c r="G152" s="51" t="s">
        <v>134</v>
      </c>
      <c r="H152" s="52" t="s">
        <v>64</v>
      </c>
      <c r="I152" s="73">
        <f>I154+I156</f>
        <v>25</v>
      </c>
      <c r="J152" s="73">
        <f t="shared" si="52"/>
        <v>0</v>
      </c>
      <c r="K152" s="73">
        <f t="shared" ref="K152:O153" si="62">K154+K156</f>
        <v>9</v>
      </c>
      <c r="L152" s="73">
        <f t="shared" si="62"/>
        <v>5</v>
      </c>
      <c r="M152" s="73">
        <f t="shared" si="62"/>
        <v>10</v>
      </c>
      <c r="N152" s="73"/>
      <c r="O152" s="218">
        <f t="shared" si="62"/>
        <v>1</v>
      </c>
      <c r="P152" s="178">
        <v>0</v>
      </c>
      <c r="AE152" s="72"/>
    </row>
    <row r="153" spans="2:31" x14ac:dyDescent="0.25">
      <c r="B153" s="134"/>
      <c r="C153" s="238"/>
      <c r="D153" s="238"/>
      <c r="E153" s="238"/>
      <c r="F153" s="238"/>
      <c r="G153" s="51" t="s">
        <v>140</v>
      </c>
      <c r="H153" s="52"/>
      <c r="I153" s="73">
        <f>K153+L153+M153+O153</f>
        <v>25</v>
      </c>
      <c r="J153" s="73">
        <f t="shared" si="52"/>
        <v>0</v>
      </c>
      <c r="K153" s="73">
        <f t="shared" si="62"/>
        <v>9</v>
      </c>
      <c r="L153" s="73">
        <f t="shared" si="62"/>
        <v>5</v>
      </c>
      <c r="M153" s="73">
        <f t="shared" si="62"/>
        <v>10</v>
      </c>
      <c r="N153" s="73"/>
      <c r="O153" s="218">
        <f t="shared" si="62"/>
        <v>1</v>
      </c>
      <c r="P153" s="178">
        <v>0</v>
      </c>
      <c r="AE153" s="72"/>
    </row>
    <row r="154" spans="2:31" x14ac:dyDescent="0.25">
      <c r="B154" s="134"/>
      <c r="C154" s="95"/>
      <c r="D154" s="95" t="s">
        <v>200</v>
      </c>
      <c r="E154" s="95"/>
      <c r="F154" s="95"/>
      <c r="G154" s="198" t="s">
        <v>134</v>
      </c>
      <c r="H154" s="94" t="s">
        <v>65</v>
      </c>
      <c r="I154" s="73">
        <f>K154+L154+M154+O154</f>
        <v>0</v>
      </c>
      <c r="J154" s="73">
        <f t="shared" si="52"/>
        <v>0</v>
      </c>
      <c r="K154" s="73">
        <f>5-5</f>
        <v>0</v>
      </c>
      <c r="L154" s="73">
        <f>3-3</f>
        <v>0</v>
      </c>
      <c r="M154" s="73">
        <f>6-6</f>
        <v>0</v>
      </c>
      <c r="N154" s="73"/>
      <c r="O154" s="218">
        <f>1-1</f>
        <v>0</v>
      </c>
      <c r="P154" s="178">
        <v>0</v>
      </c>
      <c r="AE154" s="72"/>
    </row>
    <row r="155" spans="2:31" x14ac:dyDescent="0.25">
      <c r="B155" s="134"/>
      <c r="C155" s="95"/>
      <c r="D155" s="241"/>
      <c r="E155" s="241"/>
      <c r="F155" s="241"/>
      <c r="G155" s="198" t="s">
        <v>140</v>
      </c>
      <c r="H155" s="94"/>
      <c r="I155" s="73">
        <f>K155+L155+M155+O155</f>
        <v>0</v>
      </c>
      <c r="J155" s="73">
        <f t="shared" si="52"/>
        <v>0</v>
      </c>
      <c r="K155" s="73">
        <f>5-5</f>
        <v>0</v>
      </c>
      <c r="L155" s="73">
        <f>3-3</f>
        <v>0</v>
      </c>
      <c r="M155" s="73">
        <f>6-6</f>
        <v>0</v>
      </c>
      <c r="N155" s="73"/>
      <c r="O155" s="218">
        <f>1-1</f>
        <v>0</v>
      </c>
      <c r="P155" s="178">
        <v>0</v>
      </c>
      <c r="AE155" s="72"/>
    </row>
    <row r="156" spans="2:31" x14ac:dyDescent="0.25">
      <c r="B156" s="134"/>
      <c r="C156" s="95"/>
      <c r="D156" s="95" t="s">
        <v>201</v>
      </c>
      <c r="E156" s="95"/>
      <c r="F156" s="95"/>
      <c r="G156" s="198" t="s">
        <v>134</v>
      </c>
      <c r="H156" s="93" t="s">
        <v>66</v>
      </c>
      <c r="I156" s="73">
        <f t="shared" ref="I156:I179" si="63">SUM(K156:O156)-N156</f>
        <v>25</v>
      </c>
      <c r="J156" s="73">
        <f t="shared" si="52"/>
        <v>0</v>
      </c>
      <c r="K156" s="73">
        <v>9</v>
      </c>
      <c r="L156" s="73">
        <v>5</v>
      </c>
      <c r="M156" s="73">
        <v>10</v>
      </c>
      <c r="N156" s="73"/>
      <c r="O156" s="218">
        <f>10-9</f>
        <v>1</v>
      </c>
      <c r="P156" s="178">
        <v>0</v>
      </c>
      <c r="AD156" s="72"/>
      <c r="AE156" s="72"/>
    </row>
    <row r="157" spans="2:31" x14ac:dyDescent="0.25">
      <c r="B157" s="134"/>
      <c r="C157" s="95"/>
      <c r="D157" s="241"/>
      <c r="E157" s="241"/>
      <c r="F157" s="241"/>
      <c r="G157" s="198" t="s">
        <v>140</v>
      </c>
      <c r="H157" s="93"/>
      <c r="I157" s="73">
        <f>K157+L157+M157+O157</f>
        <v>25</v>
      </c>
      <c r="J157" s="73">
        <f t="shared" si="52"/>
        <v>0</v>
      </c>
      <c r="K157" s="73">
        <v>9</v>
      </c>
      <c r="L157" s="73">
        <v>5</v>
      </c>
      <c r="M157" s="73">
        <v>10</v>
      </c>
      <c r="N157" s="73"/>
      <c r="O157" s="218">
        <f>10-9</f>
        <v>1</v>
      </c>
      <c r="P157" s="178">
        <v>0</v>
      </c>
      <c r="AE157" s="72"/>
    </row>
    <row r="158" spans="2:31" hidden="1" x14ac:dyDescent="0.25">
      <c r="B158" s="134"/>
      <c r="C158" s="50" t="s">
        <v>202</v>
      </c>
      <c r="D158" s="50"/>
      <c r="E158" s="95"/>
      <c r="F158" s="95"/>
      <c r="G158" s="51" t="s">
        <v>134</v>
      </c>
      <c r="H158" s="53" t="s">
        <v>203</v>
      </c>
      <c r="I158" s="73">
        <f t="shared" si="63"/>
        <v>0</v>
      </c>
      <c r="J158" s="73">
        <f t="shared" si="52"/>
        <v>0</v>
      </c>
      <c r="K158" s="73"/>
      <c r="L158" s="73"/>
      <c r="M158" s="73"/>
      <c r="N158" s="73"/>
      <c r="O158" s="218"/>
      <c r="P158" s="178"/>
      <c r="AE158" s="72"/>
    </row>
    <row r="159" spans="2:31" hidden="1" x14ac:dyDescent="0.25">
      <c r="B159" s="134"/>
      <c r="C159" s="50" t="s">
        <v>204</v>
      </c>
      <c r="D159" s="50"/>
      <c r="E159" s="95"/>
      <c r="F159" s="95"/>
      <c r="G159" s="51"/>
      <c r="H159" s="53" t="s">
        <v>205</v>
      </c>
      <c r="I159" s="73">
        <f t="shared" si="63"/>
        <v>0</v>
      </c>
      <c r="J159" s="73">
        <f t="shared" si="52"/>
        <v>0</v>
      </c>
      <c r="K159" s="73"/>
      <c r="L159" s="73"/>
      <c r="M159" s="73"/>
      <c r="N159" s="73"/>
      <c r="O159" s="218"/>
      <c r="P159" s="178"/>
      <c r="AE159" s="72"/>
    </row>
    <row r="160" spans="2:31" hidden="1" x14ac:dyDescent="0.25">
      <c r="B160" s="134"/>
      <c r="C160" s="238"/>
      <c r="D160" s="238"/>
      <c r="E160" s="238"/>
      <c r="F160" s="238"/>
      <c r="G160" s="51" t="s">
        <v>140</v>
      </c>
      <c r="H160" s="53"/>
      <c r="I160" s="73">
        <f t="shared" si="63"/>
        <v>0</v>
      </c>
      <c r="J160" s="73">
        <f t="shared" si="52"/>
        <v>0</v>
      </c>
      <c r="K160" s="73"/>
      <c r="L160" s="73"/>
      <c r="M160" s="73"/>
      <c r="N160" s="73"/>
      <c r="O160" s="218"/>
      <c r="P160" s="178"/>
      <c r="AE160" s="72"/>
    </row>
    <row r="161" spans="2:32" s="4" customFormat="1" ht="13.5" customHeight="1" x14ac:dyDescent="0.25">
      <c r="B161" s="49"/>
      <c r="C161" s="50" t="s">
        <v>206</v>
      </c>
      <c r="D161" s="50"/>
      <c r="E161" s="50"/>
      <c r="F161" s="50"/>
      <c r="G161" s="51" t="s">
        <v>134</v>
      </c>
      <c r="H161" s="53" t="s">
        <v>67</v>
      </c>
      <c r="I161" s="73">
        <f t="shared" si="63"/>
        <v>1</v>
      </c>
      <c r="J161" s="73">
        <f t="shared" si="52"/>
        <v>0</v>
      </c>
      <c r="K161" s="73">
        <v>1</v>
      </c>
      <c r="L161" s="73">
        <v>0</v>
      </c>
      <c r="M161" s="73">
        <v>0</v>
      </c>
      <c r="N161" s="73"/>
      <c r="O161" s="218">
        <v>0</v>
      </c>
      <c r="P161" s="178">
        <v>0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72"/>
      <c r="AF161" s="2"/>
    </row>
    <row r="162" spans="2:32" s="4" customFormat="1" ht="13.5" customHeight="1" x14ac:dyDescent="0.25">
      <c r="B162" s="49"/>
      <c r="C162" s="238"/>
      <c r="D162" s="238"/>
      <c r="E162" s="238"/>
      <c r="F162" s="238"/>
      <c r="G162" s="51" t="s">
        <v>140</v>
      </c>
      <c r="H162" s="53"/>
      <c r="I162" s="73">
        <f t="shared" si="63"/>
        <v>1</v>
      </c>
      <c r="J162" s="73">
        <f t="shared" si="52"/>
        <v>0</v>
      </c>
      <c r="K162" s="73">
        <f>+K161</f>
        <v>1</v>
      </c>
      <c r="L162" s="73">
        <f t="shared" ref="L162:O162" si="64">+L161</f>
        <v>0</v>
      </c>
      <c r="M162" s="73">
        <v>0</v>
      </c>
      <c r="N162" s="73"/>
      <c r="O162" s="218">
        <f t="shared" si="64"/>
        <v>0</v>
      </c>
      <c r="P162" s="178">
        <v>0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72"/>
      <c r="AF162" s="2"/>
    </row>
    <row r="163" spans="2:32" ht="18" customHeight="1" x14ac:dyDescent="0.25">
      <c r="B163" s="134"/>
      <c r="C163" s="50" t="s">
        <v>68</v>
      </c>
      <c r="D163" s="50"/>
      <c r="E163" s="95"/>
      <c r="F163" s="95"/>
      <c r="G163" s="51" t="s">
        <v>134</v>
      </c>
      <c r="H163" s="53" t="s">
        <v>69</v>
      </c>
      <c r="I163" s="73">
        <f t="shared" si="63"/>
        <v>6</v>
      </c>
      <c r="J163" s="73">
        <f t="shared" si="52"/>
        <v>2</v>
      </c>
      <c r="K163" s="73">
        <v>2</v>
      </c>
      <c r="L163" s="73">
        <v>2</v>
      </c>
      <c r="M163" s="73">
        <v>2</v>
      </c>
      <c r="N163" s="73"/>
      <c r="O163" s="218">
        <f>4-4</f>
        <v>0</v>
      </c>
      <c r="P163" s="178">
        <v>2</v>
      </c>
      <c r="AE163" s="72"/>
    </row>
    <row r="164" spans="2:32" ht="18" customHeight="1" x14ac:dyDescent="0.25">
      <c r="B164" s="134"/>
      <c r="C164" s="238"/>
      <c r="D164" s="238"/>
      <c r="E164" s="238"/>
      <c r="F164" s="238"/>
      <c r="G164" s="51" t="s">
        <v>140</v>
      </c>
      <c r="H164" s="53"/>
      <c r="I164" s="73">
        <f t="shared" si="63"/>
        <v>6</v>
      </c>
      <c r="J164" s="73">
        <f t="shared" si="52"/>
        <v>2</v>
      </c>
      <c r="K164" s="73">
        <f>+K163</f>
        <v>2</v>
      </c>
      <c r="L164" s="73">
        <v>2</v>
      </c>
      <c r="M164" s="73">
        <v>2</v>
      </c>
      <c r="N164" s="73"/>
      <c r="O164" s="218">
        <f>4-4</f>
        <v>0</v>
      </c>
      <c r="P164" s="178">
        <v>2</v>
      </c>
      <c r="AE164" s="72"/>
    </row>
    <row r="165" spans="2:32" ht="18" customHeight="1" x14ac:dyDescent="0.25">
      <c r="B165" s="134"/>
      <c r="C165" s="50" t="s">
        <v>70</v>
      </c>
      <c r="D165" s="50"/>
      <c r="E165" s="95"/>
      <c r="F165" s="95"/>
      <c r="G165" s="51" t="s">
        <v>134</v>
      </c>
      <c r="H165" s="201" t="s">
        <v>71</v>
      </c>
      <c r="I165" s="73">
        <f t="shared" si="63"/>
        <v>15</v>
      </c>
      <c r="J165" s="73">
        <f t="shared" si="52"/>
        <v>0</v>
      </c>
      <c r="K165" s="73">
        <v>1</v>
      </c>
      <c r="L165" s="73">
        <v>4</v>
      </c>
      <c r="M165" s="73">
        <v>5</v>
      </c>
      <c r="N165" s="73"/>
      <c r="O165" s="218">
        <v>5</v>
      </c>
      <c r="P165" s="178">
        <v>0</v>
      </c>
      <c r="AE165" s="72"/>
    </row>
    <row r="166" spans="2:32" ht="18" customHeight="1" x14ac:dyDescent="0.25">
      <c r="B166" s="134"/>
      <c r="C166" s="238"/>
      <c r="D166" s="238"/>
      <c r="E166" s="238"/>
      <c r="F166" s="238"/>
      <c r="G166" s="51" t="s">
        <v>140</v>
      </c>
      <c r="H166" s="201"/>
      <c r="I166" s="73">
        <f t="shared" si="63"/>
        <v>15</v>
      </c>
      <c r="J166" s="73">
        <f t="shared" si="52"/>
        <v>0</v>
      </c>
      <c r="K166" s="73">
        <f>+K165</f>
        <v>1</v>
      </c>
      <c r="L166" s="73">
        <v>4</v>
      </c>
      <c r="M166" s="73">
        <f t="shared" ref="M166:O166" si="65">+M165</f>
        <v>5</v>
      </c>
      <c r="N166" s="73"/>
      <c r="O166" s="218">
        <f t="shared" si="65"/>
        <v>5</v>
      </c>
      <c r="P166" s="178">
        <v>0</v>
      </c>
      <c r="AE166" s="72"/>
    </row>
    <row r="167" spans="2:32" ht="18" customHeight="1" x14ac:dyDescent="0.25">
      <c r="B167" s="134"/>
      <c r="C167" s="50" t="s">
        <v>72</v>
      </c>
      <c r="D167" s="50"/>
      <c r="E167" s="95"/>
      <c r="F167" s="95"/>
      <c r="G167" s="51" t="s">
        <v>134</v>
      </c>
      <c r="H167" s="201" t="s">
        <v>73</v>
      </c>
      <c r="I167" s="73">
        <f t="shared" si="63"/>
        <v>8</v>
      </c>
      <c r="J167" s="73">
        <f t="shared" si="52"/>
        <v>0</v>
      </c>
      <c r="K167" s="73">
        <v>4</v>
      </c>
      <c r="L167" s="73">
        <v>0</v>
      </c>
      <c r="M167" s="73">
        <f>0+3</f>
        <v>3</v>
      </c>
      <c r="N167" s="73"/>
      <c r="O167" s="218">
        <v>1</v>
      </c>
      <c r="P167" s="178">
        <v>0</v>
      </c>
      <c r="AE167" s="72"/>
    </row>
    <row r="168" spans="2:32" hidden="1" x14ac:dyDescent="0.25">
      <c r="B168" s="134"/>
      <c r="C168" s="50" t="s">
        <v>207</v>
      </c>
      <c r="D168" s="50"/>
      <c r="E168" s="95"/>
      <c r="F168" s="95"/>
      <c r="G168" s="51"/>
      <c r="H168" s="95"/>
      <c r="I168" s="73">
        <f t="shared" si="63"/>
        <v>0</v>
      </c>
      <c r="J168" s="73">
        <f t="shared" si="52"/>
        <v>0</v>
      </c>
      <c r="K168" s="73"/>
      <c r="L168" s="73"/>
      <c r="M168" s="73"/>
      <c r="N168" s="73"/>
      <c r="O168" s="218"/>
      <c r="P168" s="178"/>
      <c r="AE168" s="72"/>
    </row>
    <row r="169" spans="2:32" hidden="1" x14ac:dyDescent="0.25">
      <c r="B169" s="134"/>
      <c r="C169" s="50" t="s">
        <v>208</v>
      </c>
      <c r="D169" s="50"/>
      <c r="E169" s="95"/>
      <c r="F169" s="95"/>
      <c r="G169" s="51"/>
      <c r="H169" s="95"/>
      <c r="I169" s="73">
        <f t="shared" si="63"/>
        <v>0</v>
      </c>
      <c r="J169" s="73">
        <f t="shared" si="52"/>
        <v>0</v>
      </c>
      <c r="K169" s="73"/>
      <c r="L169" s="73"/>
      <c r="M169" s="73"/>
      <c r="N169" s="73"/>
      <c r="O169" s="218"/>
      <c r="P169" s="178"/>
      <c r="AE169" s="72"/>
    </row>
    <row r="170" spans="2:32" hidden="1" x14ac:dyDescent="0.25">
      <c r="B170" s="134"/>
      <c r="C170" s="50" t="s">
        <v>209</v>
      </c>
      <c r="D170" s="50"/>
      <c r="E170" s="95"/>
      <c r="F170" s="95"/>
      <c r="G170" s="51"/>
      <c r="H170" s="95"/>
      <c r="I170" s="73">
        <f t="shared" si="63"/>
        <v>0</v>
      </c>
      <c r="J170" s="73">
        <f t="shared" si="52"/>
        <v>0</v>
      </c>
      <c r="K170" s="73"/>
      <c r="L170" s="73"/>
      <c r="M170" s="73"/>
      <c r="N170" s="73"/>
      <c r="O170" s="218"/>
      <c r="P170" s="178"/>
      <c r="AE170" s="72"/>
    </row>
    <row r="171" spans="2:32" hidden="1" x14ac:dyDescent="0.25">
      <c r="B171" s="134"/>
      <c r="C171" s="50" t="s">
        <v>210</v>
      </c>
      <c r="D171" s="50"/>
      <c r="E171" s="95"/>
      <c r="F171" s="95"/>
      <c r="G171" s="51"/>
      <c r="H171" s="95"/>
      <c r="I171" s="73">
        <f t="shared" si="63"/>
        <v>0</v>
      </c>
      <c r="J171" s="73">
        <f t="shared" si="52"/>
        <v>0</v>
      </c>
      <c r="K171" s="73"/>
      <c r="L171" s="73"/>
      <c r="M171" s="73"/>
      <c r="N171" s="73"/>
      <c r="O171" s="218"/>
      <c r="P171" s="178"/>
      <c r="AE171" s="72"/>
    </row>
    <row r="172" spans="2:32" hidden="1" x14ac:dyDescent="0.25">
      <c r="B172" s="134"/>
      <c r="C172" s="50" t="s">
        <v>211</v>
      </c>
      <c r="D172" s="50"/>
      <c r="E172" s="95"/>
      <c r="F172" s="95"/>
      <c r="G172" s="51"/>
      <c r="H172" s="95"/>
      <c r="I172" s="73">
        <f t="shared" si="63"/>
        <v>0</v>
      </c>
      <c r="J172" s="73">
        <f t="shared" si="52"/>
        <v>0</v>
      </c>
      <c r="K172" s="73"/>
      <c r="L172" s="73"/>
      <c r="M172" s="73"/>
      <c r="N172" s="73"/>
      <c r="O172" s="218"/>
      <c r="P172" s="178"/>
      <c r="AE172" s="72"/>
    </row>
    <row r="173" spans="2:32" hidden="1" x14ac:dyDescent="0.25">
      <c r="B173" s="134"/>
      <c r="C173" s="50" t="s">
        <v>212</v>
      </c>
      <c r="D173" s="50"/>
      <c r="E173" s="95"/>
      <c r="F173" s="95"/>
      <c r="G173" s="51"/>
      <c r="H173" s="95"/>
      <c r="I173" s="73">
        <f t="shared" si="63"/>
        <v>0</v>
      </c>
      <c r="J173" s="73">
        <f t="shared" si="52"/>
        <v>0</v>
      </c>
      <c r="K173" s="73"/>
      <c r="L173" s="73"/>
      <c r="M173" s="73"/>
      <c r="N173" s="73"/>
      <c r="O173" s="218"/>
      <c r="P173" s="178"/>
      <c r="AE173" s="72"/>
    </row>
    <row r="174" spans="2:32" hidden="1" x14ac:dyDescent="0.25">
      <c r="B174" s="134"/>
      <c r="C174" s="50" t="s">
        <v>213</v>
      </c>
      <c r="D174" s="50"/>
      <c r="E174" s="95"/>
      <c r="F174" s="95"/>
      <c r="G174" s="51"/>
      <c r="H174" s="95"/>
      <c r="I174" s="73">
        <f t="shared" si="63"/>
        <v>0</v>
      </c>
      <c r="J174" s="73">
        <f t="shared" si="52"/>
        <v>0</v>
      </c>
      <c r="K174" s="73"/>
      <c r="L174" s="73"/>
      <c r="M174" s="73"/>
      <c r="N174" s="73"/>
      <c r="O174" s="218"/>
      <c r="P174" s="178"/>
      <c r="AE174" s="72"/>
    </row>
    <row r="175" spans="2:32" hidden="1" x14ac:dyDescent="0.25">
      <c r="B175" s="134"/>
      <c r="C175" s="54" t="s">
        <v>214</v>
      </c>
      <c r="D175" s="50"/>
      <c r="E175" s="95"/>
      <c r="F175" s="95"/>
      <c r="G175" s="51"/>
      <c r="H175" s="95"/>
      <c r="I175" s="73">
        <f t="shared" si="63"/>
        <v>0</v>
      </c>
      <c r="J175" s="73">
        <f t="shared" si="52"/>
        <v>0</v>
      </c>
      <c r="K175" s="73"/>
      <c r="L175" s="73"/>
      <c r="M175" s="73"/>
      <c r="N175" s="73"/>
      <c r="O175" s="218"/>
      <c r="P175" s="178"/>
      <c r="AE175" s="72"/>
    </row>
    <row r="176" spans="2:32" hidden="1" x14ac:dyDescent="0.25">
      <c r="B176" s="134"/>
      <c r="C176" s="50" t="s">
        <v>215</v>
      </c>
      <c r="D176" s="50"/>
      <c r="E176" s="95"/>
      <c r="F176" s="95"/>
      <c r="G176" s="51"/>
      <c r="H176" s="95"/>
      <c r="I176" s="73">
        <f t="shared" si="63"/>
        <v>0</v>
      </c>
      <c r="J176" s="73">
        <f t="shared" si="52"/>
        <v>0</v>
      </c>
      <c r="K176" s="73"/>
      <c r="L176" s="73"/>
      <c r="M176" s="73"/>
      <c r="N176" s="73"/>
      <c r="O176" s="218"/>
      <c r="P176" s="178"/>
      <c r="AE176" s="72"/>
    </row>
    <row r="177" spans="2:31" hidden="1" x14ac:dyDescent="0.25">
      <c r="B177" s="134"/>
      <c r="C177" s="50" t="s">
        <v>216</v>
      </c>
      <c r="D177" s="50"/>
      <c r="E177" s="95"/>
      <c r="F177" s="95"/>
      <c r="G177" s="51"/>
      <c r="H177" s="95"/>
      <c r="I177" s="73">
        <f t="shared" si="63"/>
        <v>0</v>
      </c>
      <c r="J177" s="73">
        <f t="shared" si="52"/>
        <v>0</v>
      </c>
      <c r="K177" s="73"/>
      <c r="L177" s="73"/>
      <c r="M177" s="73"/>
      <c r="N177" s="73"/>
      <c r="O177" s="218"/>
      <c r="P177" s="178"/>
      <c r="AE177" s="72"/>
    </row>
    <row r="178" spans="2:31" hidden="1" x14ac:dyDescent="0.25">
      <c r="B178" s="134"/>
      <c r="C178" s="50" t="s">
        <v>217</v>
      </c>
      <c r="D178" s="50"/>
      <c r="E178" s="95"/>
      <c r="F178" s="95"/>
      <c r="G178" s="51"/>
      <c r="H178" s="95"/>
      <c r="I178" s="73">
        <f t="shared" si="63"/>
        <v>0</v>
      </c>
      <c r="J178" s="73">
        <f t="shared" ref="J178:J220" si="66">N178+P178</f>
        <v>0</v>
      </c>
      <c r="K178" s="73"/>
      <c r="L178" s="73"/>
      <c r="M178" s="73"/>
      <c r="N178" s="73"/>
      <c r="O178" s="218"/>
      <c r="P178" s="178"/>
      <c r="AE178" s="72"/>
    </row>
    <row r="179" spans="2:31" ht="18" customHeight="1" x14ac:dyDescent="0.25">
      <c r="B179" s="134"/>
      <c r="C179" s="238"/>
      <c r="D179" s="238"/>
      <c r="E179" s="238"/>
      <c r="F179" s="238"/>
      <c r="G179" s="51" t="s">
        <v>140</v>
      </c>
      <c r="H179" s="95"/>
      <c r="I179" s="73">
        <f t="shared" si="63"/>
        <v>8</v>
      </c>
      <c r="J179" s="73">
        <f t="shared" si="66"/>
        <v>0</v>
      </c>
      <c r="K179" s="73">
        <v>2</v>
      </c>
      <c r="L179" s="73">
        <v>1</v>
      </c>
      <c r="M179" s="73">
        <f>1+3</f>
        <v>4</v>
      </c>
      <c r="N179" s="73"/>
      <c r="O179" s="218">
        <f t="shared" ref="O179" si="67">+O167</f>
        <v>1</v>
      </c>
      <c r="P179" s="178">
        <v>0</v>
      </c>
      <c r="AE179" s="72"/>
    </row>
    <row r="180" spans="2:31" ht="18" customHeight="1" x14ac:dyDescent="0.25">
      <c r="B180" s="134"/>
      <c r="C180" s="50" t="s">
        <v>74</v>
      </c>
      <c r="D180" s="50"/>
      <c r="E180" s="95"/>
      <c r="F180" s="95"/>
      <c r="G180" s="51" t="s">
        <v>134</v>
      </c>
      <c r="H180" s="201" t="s">
        <v>75</v>
      </c>
      <c r="I180" s="73">
        <f>I184+I186+I188+I197</f>
        <v>295</v>
      </c>
      <c r="J180" s="73">
        <f t="shared" si="66"/>
        <v>2</v>
      </c>
      <c r="K180" s="73">
        <f t="shared" ref="K180:P180" si="68">+K184+K186+K188+K195+K197</f>
        <v>208</v>
      </c>
      <c r="L180" s="73">
        <f>L184+L186+L188+L197</f>
        <v>59</v>
      </c>
      <c r="M180" s="73">
        <f t="shared" ref="M180:O180" si="69">M184+M186+M188+M197</f>
        <v>14</v>
      </c>
      <c r="N180" s="73"/>
      <c r="O180" s="218">
        <f t="shared" si="69"/>
        <v>14</v>
      </c>
      <c r="P180" s="178">
        <f t="shared" si="68"/>
        <v>2</v>
      </c>
      <c r="AE180" s="72"/>
    </row>
    <row r="181" spans="2:31" ht="18" customHeight="1" x14ac:dyDescent="0.25">
      <c r="B181" s="134"/>
      <c r="C181" s="238"/>
      <c r="D181" s="238"/>
      <c r="E181" s="238"/>
      <c r="F181" s="238"/>
      <c r="G181" s="51" t="s">
        <v>140</v>
      </c>
      <c r="H181" s="201"/>
      <c r="I181" s="73">
        <f>K181+L181+M181+O181</f>
        <v>295</v>
      </c>
      <c r="J181" s="73">
        <f t="shared" si="66"/>
        <v>2</v>
      </c>
      <c r="K181" s="73">
        <f t="shared" ref="K181:P181" si="70">+K185+K187+K189+K196+K220</f>
        <v>58</v>
      </c>
      <c r="L181" s="73">
        <f>L185+L187+L189+L220</f>
        <v>107</v>
      </c>
      <c r="M181" s="73">
        <f t="shared" ref="M181:O181" si="71">M185+M187+M189+M220</f>
        <v>113</v>
      </c>
      <c r="N181" s="73"/>
      <c r="O181" s="218">
        <f t="shared" si="71"/>
        <v>17</v>
      </c>
      <c r="P181" s="178">
        <f t="shared" si="70"/>
        <v>2</v>
      </c>
      <c r="AE181" s="72"/>
    </row>
    <row r="182" spans="2:31" hidden="1" x14ac:dyDescent="0.25">
      <c r="B182" s="134"/>
      <c r="C182" s="50"/>
      <c r="D182" s="95" t="s">
        <v>218</v>
      </c>
      <c r="E182" s="95"/>
      <c r="F182" s="95"/>
      <c r="G182" s="198" t="s">
        <v>134</v>
      </c>
      <c r="H182" s="96" t="s">
        <v>219</v>
      </c>
      <c r="I182" s="73">
        <f>I184+I186+I188+I190+I192+I193+I195+I197+I199</f>
        <v>295</v>
      </c>
      <c r="J182" s="73">
        <f t="shared" si="66"/>
        <v>0</v>
      </c>
      <c r="K182" s="73">
        <f>K184+K186+K188+K190+K192+K193+K195+K197+K199</f>
        <v>208</v>
      </c>
      <c r="L182" s="73" t="e">
        <f>L184+L186+L188+L190+L192+L193+L195+L197+L199</f>
        <v>#REF!</v>
      </c>
      <c r="M182" s="73"/>
      <c r="N182" s="73"/>
      <c r="O182" s="218"/>
      <c r="P182" s="178"/>
      <c r="AE182" s="72"/>
    </row>
    <row r="183" spans="2:31" hidden="1" x14ac:dyDescent="0.25">
      <c r="B183" s="134"/>
      <c r="C183" s="50"/>
      <c r="D183" s="241"/>
      <c r="E183" s="241"/>
      <c r="F183" s="241"/>
      <c r="G183" s="198" t="s">
        <v>140</v>
      </c>
      <c r="H183" s="96"/>
      <c r="I183" s="73">
        <f>I185+I187+I189+I191+I193+I194+I196+I198+I200</f>
        <v>263</v>
      </c>
      <c r="J183" s="73">
        <f t="shared" si="66"/>
        <v>0</v>
      </c>
      <c r="K183" s="73">
        <f>K185+K187+K189+K191+K193+K194+K196+K198+K200</f>
        <v>53</v>
      </c>
      <c r="L183" s="73" t="e">
        <f>L185+L187+L189+L191+L193+L194+L196+L198+L200</f>
        <v>#REF!</v>
      </c>
      <c r="M183" s="73"/>
      <c r="N183" s="73"/>
      <c r="O183" s="218"/>
      <c r="P183" s="178"/>
      <c r="AE183" s="72"/>
    </row>
    <row r="184" spans="2:31" ht="18.75" customHeight="1" x14ac:dyDescent="0.25">
      <c r="B184" s="134"/>
      <c r="C184" s="50"/>
      <c r="D184" s="95" t="s">
        <v>220</v>
      </c>
      <c r="E184" s="95"/>
      <c r="F184" s="95"/>
      <c r="G184" s="198" t="s">
        <v>134</v>
      </c>
      <c r="H184" s="96" t="s">
        <v>76</v>
      </c>
      <c r="I184" s="73">
        <f t="shared" ref="I184:I194" si="72">SUM(K184:O184)-N184</f>
        <v>2</v>
      </c>
      <c r="J184" s="73">
        <f t="shared" si="66"/>
        <v>0</v>
      </c>
      <c r="K184" s="73">
        <v>1</v>
      </c>
      <c r="L184" s="73">
        <v>0</v>
      </c>
      <c r="M184" s="73">
        <v>1</v>
      </c>
      <c r="N184" s="73"/>
      <c r="O184" s="218">
        <v>0</v>
      </c>
      <c r="P184" s="178">
        <v>0</v>
      </c>
      <c r="AE184" s="72"/>
    </row>
    <row r="185" spans="2:31" ht="18.75" customHeight="1" x14ac:dyDescent="0.25">
      <c r="B185" s="134"/>
      <c r="C185" s="50"/>
      <c r="D185" s="241"/>
      <c r="E185" s="241"/>
      <c r="F185" s="241"/>
      <c r="G185" s="198" t="s">
        <v>140</v>
      </c>
      <c r="H185" s="96"/>
      <c r="I185" s="73">
        <f t="shared" si="72"/>
        <v>2</v>
      </c>
      <c r="J185" s="73">
        <f t="shared" si="66"/>
        <v>0</v>
      </c>
      <c r="K185" s="73">
        <f>+K184</f>
        <v>1</v>
      </c>
      <c r="L185" s="73">
        <f t="shared" ref="L185:O185" si="73">+L184</f>
        <v>0</v>
      </c>
      <c r="M185" s="73">
        <f t="shared" si="73"/>
        <v>1</v>
      </c>
      <c r="N185" s="73"/>
      <c r="O185" s="218">
        <f t="shared" si="73"/>
        <v>0</v>
      </c>
      <c r="P185" s="178">
        <v>0</v>
      </c>
      <c r="AE185" s="72"/>
    </row>
    <row r="186" spans="2:31" ht="18.75" customHeight="1" x14ac:dyDescent="0.25">
      <c r="B186" s="134"/>
      <c r="C186" s="50"/>
      <c r="D186" s="95" t="s">
        <v>221</v>
      </c>
      <c r="E186" s="95"/>
      <c r="F186" s="95"/>
      <c r="G186" s="198" t="s">
        <v>134</v>
      </c>
      <c r="H186" s="96" t="s">
        <v>77</v>
      </c>
      <c r="I186" s="73">
        <f t="shared" si="72"/>
        <v>8</v>
      </c>
      <c r="J186" s="73">
        <f t="shared" si="66"/>
        <v>0</v>
      </c>
      <c r="K186" s="73">
        <v>2</v>
      </c>
      <c r="L186" s="73">
        <v>1</v>
      </c>
      <c r="M186" s="73">
        <v>3</v>
      </c>
      <c r="N186" s="73"/>
      <c r="O186" s="218">
        <v>2</v>
      </c>
      <c r="P186" s="178">
        <v>0</v>
      </c>
      <c r="AE186" s="72"/>
    </row>
    <row r="187" spans="2:31" ht="18.75" customHeight="1" x14ac:dyDescent="0.25">
      <c r="B187" s="134"/>
      <c r="C187" s="238"/>
      <c r="D187" s="238"/>
      <c r="E187" s="238"/>
      <c r="F187" s="238"/>
      <c r="G187" s="198" t="s">
        <v>140</v>
      </c>
      <c r="H187" s="96"/>
      <c r="I187" s="73">
        <f t="shared" si="72"/>
        <v>8</v>
      </c>
      <c r="J187" s="73">
        <f t="shared" si="66"/>
        <v>0</v>
      </c>
      <c r="K187" s="73">
        <v>2</v>
      </c>
      <c r="L187" s="73">
        <f t="shared" ref="L187:O187" si="74">+L186</f>
        <v>1</v>
      </c>
      <c r="M187" s="73">
        <f t="shared" si="74"/>
        <v>3</v>
      </c>
      <c r="N187" s="73"/>
      <c r="O187" s="218">
        <f t="shared" si="74"/>
        <v>2</v>
      </c>
      <c r="P187" s="178">
        <v>0</v>
      </c>
      <c r="AE187" s="72"/>
    </row>
    <row r="188" spans="2:31" ht="18.75" customHeight="1" x14ac:dyDescent="0.25">
      <c r="B188" s="137"/>
      <c r="C188" s="50"/>
      <c r="D188" s="239" t="s">
        <v>78</v>
      </c>
      <c r="E188" s="239"/>
      <c r="F188" s="239"/>
      <c r="G188" s="198" t="s">
        <v>134</v>
      </c>
      <c r="H188" s="96" t="s">
        <v>79</v>
      </c>
      <c r="I188" s="73">
        <f t="shared" si="72"/>
        <v>253</v>
      </c>
      <c r="J188" s="73">
        <f t="shared" si="66"/>
        <v>0</v>
      </c>
      <c r="K188" s="73">
        <v>200</v>
      </c>
      <c r="L188" s="73">
        <f>121-70</f>
        <v>51</v>
      </c>
      <c r="M188" s="73">
        <v>0</v>
      </c>
      <c r="N188" s="73"/>
      <c r="O188" s="218">
        <f>25-23</f>
        <v>2</v>
      </c>
      <c r="P188" s="178">
        <v>0</v>
      </c>
      <c r="AD188" s="72"/>
      <c r="AE188" s="72"/>
    </row>
    <row r="189" spans="2:31" ht="18.75" customHeight="1" x14ac:dyDescent="0.25">
      <c r="B189" s="138"/>
      <c r="C189" s="238"/>
      <c r="D189" s="238"/>
      <c r="E189" s="238"/>
      <c r="F189" s="238"/>
      <c r="G189" s="198" t="s">
        <v>140</v>
      </c>
      <c r="H189" s="96"/>
      <c r="I189" s="73">
        <f t="shared" si="72"/>
        <v>253</v>
      </c>
      <c r="J189" s="73">
        <f t="shared" si="66"/>
        <v>0</v>
      </c>
      <c r="K189" s="73">
        <v>50</v>
      </c>
      <c r="L189" s="73">
        <v>99</v>
      </c>
      <c r="M189" s="73">
        <v>99</v>
      </c>
      <c r="N189" s="73"/>
      <c r="O189" s="218">
        <f>98-70-23</f>
        <v>5</v>
      </c>
      <c r="P189" s="178">
        <v>0</v>
      </c>
      <c r="AE189" s="72"/>
    </row>
    <row r="190" spans="2:31" ht="12.75" hidden="1" customHeight="1" x14ac:dyDescent="0.25">
      <c r="B190" s="139"/>
      <c r="C190" s="50"/>
      <c r="D190" s="95" t="s">
        <v>222</v>
      </c>
      <c r="E190" s="95"/>
      <c r="F190" s="95"/>
      <c r="G190" s="198"/>
      <c r="H190" s="96" t="s">
        <v>223</v>
      </c>
      <c r="I190" s="73">
        <f t="shared" si="72"/>
        <v>0</v>
      </c>
      <c r="J190" s="73">
        <f t="shared" si="66"/>
        <v>0</v>
      </c>
      <c r="K190" s="73"/>
      <c r="L190" s="73"/>
      <c r="M190" s="73"/>
      <c r="N190" s="73"/>
      <c r="O190" s="218"/>
      <c r="P190" s="178"/>
      <c r="AE190" s="72"/>
    </row>
    <row r="191" spans="2:31" ht="12.75" hidden="1" customHeight="1" x14ac:dyDescent="0.25">
      <c r="B191" s="49"/>
      <c r="C191" s="50"/>
      <c r="D191" s="240" t="s">
        <v>224</v>
      </c>
      <c r="E191" s="240"/>
      <c r="F191" s="240"/>
      <c r="G191" s="201" t="s">
        <v>134</v>
      </c>
      <c r="H191" s="55" t="s">
        <v>225</v>
      </c>
      <c r="I191" s="73">
        <f t="shared" si="72"/>
        <v>0</v>
      </c>
      <c r="J191" s="73">
        <f t="shared" si="66"/>
        <v>0</v>
      </c>
      <c r="K191" s="73"/>
      <c r="L191" s="73"/>
      <c r="M191" s="73"/>
      <c r="N191" s="73"/>
      <c r="O191" s="218"/>
      <c r="P191" s="178"/>
      <c r="AE191" s="72"/>
    </row>
    <row r="192" spans="2:31" ht="12.75" hidden="1" customHeight="1" x14ac:dyDescent="0.25">
      <c r="B192" s="49"/>
      <c r="C192" s="50"/>
      <c r="D192" s="56"/>
      <c r="E192" s="56"/>
      <c r="F192" s="56"/>
      <c r="G192" s="201" t="s">
        <v>140</v>
      </c>
      <c r="H192" s="52"/>
      <c r="I192" s="73">
        <f t="shared" si="72"/>
        <v>0</v>
      </c>
      <c r="J192" s="73">
        <f t="shared" si="66"/>
        <v>0</v>
      </c>
      <c r="K192" s="73"/>
      <c r="L192" s="73"/>
      <c r="M192" s="73"/>
      <c r="N192" s="73"/>
      <c r="O192" s="218"/>
      <c r="P192" s="178"/>
      <c r="AE192" s="72"/>
    </row>
    <row r="193" spans="2:31" hidden="1" x14ac:dyDescent="0.25">
      <c r="B193" s="134"/>
      <c r="C193" s="95"/>
      <c r="D193" s="95" t="s">
        <v>226</v>
      </c>
      <c r="E193" s="95"/>
      <c r="F193" s="95"/>
      <c r="G193" s="198" t="s">
        <v>134</v>
      </c>
      <c r="H193" s="96" t="s">
        <v>227</v>
      </c>
      <c r="I193" s="73">
        <f t="shared" si="72"/>
        <v>0</v>
      </c>
      <c r="J193" s="73">
        <f t="shared" si="66"/>
        <v>0</v>
      </c>
      <c r="K193" s="73"/>
      <c r="L193" s="73"/>
      <c r="M193" s="73"/>
      <c r="N193" s="73"/>
      <c r="O193" s="218"/>
      <c r="P193" s="178"/>
      <c r="AE193" s="72"/>
    </row>
    <row r="194" spans="2:31" hidden="1" x14ac:dyDescent="0.25">
      <c r="B194" s="134"/>
      <c r="C194" s="95"/>
      <c r="D194" s="241"/>
      <c r="E194" s="241"/>
      <c r="F194" s="241"/>
      <c r="G194" s="198" t="s">
        <v>140</v>
      </c>
      <c r="H194" s="96"/>
      <c r="I194" s="73">
        <f t="shared" si="72"/>
        <v>0</v>
      </c>
      <c r="J194" s="73">
        <f t="shared" si="66"/>
        <v>0</v>
      </c>
      <c r="K194" s="73"/>
      <c r="L194" s="73"/>
      <c r="M194" s="73"/>
      <c r="N194" s="73"/>
      <c r="O194" s="218"/>
      <c r="P194" s="178"/>
      <c r="AE194" s="72"/>
    </row>
    <row r="195" spans="2:31" ht="17.25" hidden="1" customHeight="1" x14ac:dyDescent="0.25">
      <c r="B195" s="134"/>
      <c r="C195" s="95"/>
      <c r="D195" s="95" t="s">
        <v>228</v>
      </c>
      <c r="E195" s="95"/>
      <c r="F195" s="95"/>
      <c r="G195" s="198" t="s">
        <v>134</v>
      </c>
      <c r="H195" s="96" t="s">
        <v>80</v>
      </c>
      <c r="I195" s="73">
        <v>0</v>
      </c>
      <c r="J195" s="73">
        <f t="shared" si="66"/>
        <v>0</v>
      </c>
      <c r="K195" s="73">
        <v>0</v>
      </c>
      <c r="L195" s="73" t="e">
        <f>+#REF!/1000</f>
        <v>#REF!</v>
      </c>
      <c r="M195" s="73">
        <v>0</v>
      </c>
      <c r="N195" s="73"/>
      <c r="O195" s="218" t="e">
        <f>+#REF!/1000</f>
        <v>#REF!</v>
      </c>
      <c r="P195" s="178"/>
      <c r="AE195" s="72"/>
    </row>
    <row r="196" spans="2:31" ht="17.25" hidden="1" customHeight="1" x14ac:dyDescent="0.25">
      <c r="B196" s="134"/>
      <c r="C196" s="95"/>
      <c r="D196" s="242"/>
      <c r="E196" s="243"/>
      <c r="F196" s="244"/>
      <c r="G196" s="198" t="s">
        <v>140</v>
      </c>
      <c r="H196" s="96"/>
      <c r="I196" s="73">
        <v>0</v>
      </c>
      <c r="J196" s="73">
        <f t="shared" si="66"/>
        <v>0</v>
      </c>
      <c r="K196" s="73">
        <f>+K195</f>
        <v>0</v>
      </c>
      <c r="L196" s="73" t="e">
        <f t="shared" ref="L196:O196" si="75">+L195</f>
        <v>#REF!</v>
      </c>
      <c r="M196" s="73">
        <f t="shared" si="75"/>
        <v>0</v>
      </c>
      <c r="N196" s="73"/>
      <c r="O196" s="218" t="e">
        <f t="shared" si="75"/>
        <v>#REF!</v>
      </c>
      <c r="P196" s="178"/>
      <c r="AE196" s="72"/>
    </row>
    <row r="197" spans="2:31" ht="17.25" customHeight="1" x14ac:dyDescent="0.25">
      <c r="B197" s="134"/>
      <c r="C197" s="95"/>
      <c r="D197" s="95" t="s">
        <v>81</v>
      </c>
      <c r="E197" s="95"/>
      <c r="F197" s="95"/>
      <c r="G197" s="198" t="s">
        <v>134</v>
      </c>
      <c r="H197" s="96" t="s">
        <v>82</v>
      </c>
      <c r="I197" s="73">
        <f t="shared" ref="I197:I221" si="76">SUM(K197:O197)-N197</f>
        <v>32</v>
      </c>
      <c r="J197" s="73">
        <f t="shared" si="66"/>
        <v>2</v>
      </c>
      <c r="K197" s="73">
        <v>5</v>
      </c>
      <c r="L197" s="73">
        <v>7</v>
      </c>
      <c r="M197" s="73">
        <v>10</v>
      </c>
      <c r="N197" s="73"/>
      <c r="O197" s="218">
        <v>10</v>
      </c>
      <c r="P197" s="178">
        <v>2</v>
      </c>
      <c r="AE197" s="72"/>
    </row>
    <row r="198" spans="2:31" hidden="1" x14ac:dyDescent="0.25">
      <c r="B198" s="134"/>
      <c r="C198" s="50" t="s">
        <v>229</v>
      </c>
      <c r="D198" s="95"/>
      <c r="E198" s="95"/>
      <c r="F198" s="95"/>
      <c r="G198" s="198"/>
      <c r="H198" s="201">
        <v>30</v>
      </c>
      <c r="I198" s="73">
        <f t="shared" si="76"/>
        <v>0</v>
      </c>
      <c r="J198" s="73">
        <f t="shared" si="66"/>
        <v>0</v>
      </c>
      <c r="K198" s="73"/>
      <c r="L198" s="73"/>
      <c r="M198" s="73"/>
      <c r="N198" s="73"/>
      <c r="O198" s="218"/>
      <c r="P198" s="178"/>
      <c r="AE198" s="72"/>
    </row>
    <row r="199" spans="2:31" hidden="1" x14ac:dyDescent="0.25">
      <c r="B199" s="134"/>
      <c r="C199" s="57" t="s">
        <v>230</v>
      </c>
      <c r="D199" s="57"/>
      <c r="E199" s="57"/>
      <c r="F199" s="95"/>
      <c r="G199" s="198"/>
      <c r="H199" s="53" t="s">
        <v>231</v>
      </c>
      <c r="I199" s="73">
        <f t="shared" si="76"/>
        <v>0</v>
      </c>
      <c r="J199" s="73">
        <f t="shared" si="66"/>
        <v>0</v>
      </c>
      <c r="K199" s="73"/>
      <c r="L199" s="73"/>
      <c r="M199" s="73"/>
      <c r="N199" s="73"/>
      <c r="O199" s="218"/>
      <c r="P199" s="178"/>
      <c r="AE199" s="72"/>
    </row>
    <row r="200" spans="2:31" hidden="1" x14ac:dyDescent="0.25">
      <c r="B200" s="134"/>
      <c r="C200" s="95"/>
      <c r="D200" s="95" t="s">
        <v>232</v>
      </c>
      <c r="E200" s="95"/>
      <c r="F200" s="95"/>
      <c r="G200" s="198"/>
      <c r="H200" s="93" t="s">
        <v>233</v>
      </c>
      <c r="I200" s="73">
        <f t="shared" si="76"/>
        <v>0</v>
      </c>
      <c r="J200" s="73">
        <f t="shared" si="66"/>
        <v>0</v>
      </c>
      <c r="K200" s="73"/>
      <c r="L200" s="73"/>
      <c r="M200" s="73"/>
      <c r="N200" s="73"/>
      <c r="O200" s="218"/>
      <c r="P200" s="178"/>
      <c r="AE200" s="72"/>
    </row>
    <row r="201" spans="2:31" hidden="1" x14ac:dyDescent="0.25">
      <c r="B201" s="134"/>
      <c r="C201" s="95"/>
      <c r="D201" s="140" t="s">
        <v>234</v>
      </c>
      <c r="E201" s="140"/>
      <c r="F201" s="95"/>
      <c r="G201" s="198"/>
      <c r="H201" s="93" t="s">
        <v>235</v>
      </c>
      <c r="I201" s="73">
        <f t="shared" si="76"/>
        <v>0</v>
      </c>
      <c r="J201" s="73">
        <f t="shared" si="66"/>
        <v>0</v>
      </c>
      <c r="K201" s="73"/>
      <c r="L201" s="73"/>
      <c r="M201" s="73"/>
      <c r="N201" s="73"/>
      <c r="O201" s="218"/>
      <c r="P201" s="178"/>
      <c r="AE201" s="72"/>
    </row>
    <row r="202" spans="2:31" hidden="1" x14ac:dyDescent="0.25">
      <c r="B202" s="134"/>
      <c r="C202" s="57" t="s">
        <v>236</v>
      </c>
      <c r="D202" s="57"/>
      <c r="E202" s="57"/>
      <c r="F202" s="95"/>
      <c r="G202" s="198"/>
      <c r="H202" s="53" t="s">
        <v>237</v>
      </c>
      <c r="I202" s="73">
        <f t="shared" si="76"/>
        <v>0</v>
      </c>
      <c r="J202" s="73">
        <f t="shared" si="66"/>
        <v>0</v>
      </c>
      <c r="K202" s="73"/>
      <c r="L202" s="73"/>
      <c r="M202" s="73"/>
      <c r="N202" s="73"/>
      <c r="O202" s="218"/>
      <c r="P202" s="178"/>
      <c r="AE202" s="72"/>
    </row>
    <row r="203" spans="2:31" hidden="1" x14ac:dyDescent="0.25">
      <c r="B203" s="134"/>
      <c r="C203" s="95"/>
      <c r="D203" s="140" t="s">
        <v>238</v>
      </c>
      <c r="E203" s="140"/>
      <c r="F203" s="95"/>
      <c r="G203" s="198"/>
      <c r="H203" s="93" t="s">
        <v>239</v>
      </c>
      <c r="I203" s="73">
        <f t="shared" si="76"/>
        <v>0</v>
      </c>
      <c r="J203" s="73">
        <f t="shared" si="66"/>
        <v>0</v>
      </c>
      <c r="K203" s="73"/>
      <c r="L203" s="73"/>
      <c r="M203" s="73"/>
      <c r="N203" s="73"/>
      <c r="O203" s="218"/>
      <c r="P203" s="178"/>
      <c r="AE203" s="72"/>
    </row>
    <row r="204" spans="2:31" hidden="1" x14ac:dyDescent="0.25">
      <c r="B204" s="134"/>
      <c r="C204" s="95"/>
      <c r="D204" s="140" t="s">
        <v>240</v>
      </c>
      <c r="E204" s="140"/>
      <c r="F204" s="95"/>
      <c r="G204" s="198"/>
      <c r="H204" s="93" t="s">
        <v>241</v>
      </c>
      <c r="I204" s="73">
        <f t="shared" si="76"/>
        <v>0</v>
      </c>
      <c r="J204" s="73">
        <f t="shared" si="66"/>
        <v>0</v>
      </c>
      <c r="K204" s="73"/>
      <c r="L204" s="73"/>
      <c r="M204" s="73"/>
      <c r="N204" s="73"/>
      <c r="O204" s="218"/>
      <c r="P204" s="178"/>
      <c r="AE204" s="72"/>
    </row>
    <row r="205" spans="2:31" hidden="1" x14ac:dyDescent="0.25">
      <c r="B205" s="134"/>
      <c r="C205" s="95"/>
      <c r="D205" s="140" t="s">
        <v>242</v>
      </c>
      <c r="E205" s="140"/>
      <c r="F205" s="95"/>
      <c r="G205" s="198"/>
      <c r="H205" s="93" t="s">
        <v>243</v>
      </c>
      <c r="I205" s="73">
        <f t="shared" si="76"/>
        <v>0</v>
      </c>
      <c r="J205" s="73">
        <f t="shared" si="66"/>
        <v>0</v>
      </c>
      <c r="K205" s="73"/>
      <c r="L205" s="73"/>
      <c r="M205" s="73"/>
      <c r="N205" s="73"/>
      <c r="O205" s="218"/>
      <c r="P205" s="178"/>
      <c r="AE205" s="72"/>
    </row>
    <row r="206" spans="2:31" hidden="1" x14ac:dyDescent="0.25">
      <c r="B206" s="134"/>
      <c r="C206" s="95"/>
      <c r="D206" s="140" t="s">
        <v>244</v>
      </c>
      <c r="E206" s="140"/>
      <c r="F206" s="95"/>
      <c r="G206" s="198"/>
      <c r="H206" s="93" t="s">
        <v>245</v>
      </c>
      <c r="I206" s="73">
        <f t="shared" si="76"/>
        <v>0</v>
      </c>
      <c r="J206" s="73">
        <f t="shared" si="66"/>
        <v>0</v>
      </c>
      <c r="K206" s="73"/>
      <c r="L206" s="73"/>
      <c r="M206" s="73"/>
      <c r="N206" s="73"/>
      <c r="O206" s="218"/>
      <c r="P206" s="178"/>
      <c r="AE206" s="72"/>
    </row>
    <row r="207" spans="2:31" hidden="1" x14ac:dyDescent="0.25">
      <c r="B207" s="134"/>
      <c r="C207" s="57" t="s">
        <v>246</v>
      </c>
      <c r="D207" s="57"/>
      <c r="E207" s="57"/>
      <c r="F207" s="95"/>
      <c r="G207" s="198"/>
      <c r="H207" s="53" t="s">
        <v>247</v>
      </c>
      <c r="I207" s="73">
        <f t="shared" si="76"/>
        <v>0</v>
      </c>
      <c r="J207" s="73">
        <f t="shared" si="66"/>
        <v>0</v>
      </c>
      <c r="K207" s="73"/>
      <c r="L207" s="73"/>
      <c r="M207" s="73"/>
      <c r="N207" s="73"/>
      <c r="O207" s="218"/>
      <c r="P207" s="178"/>
      <c r="AE207" s="72"/>
    </row>
    <row r="208" spans="2:31" hidden="1" x14ac:dyDescent="0.25">
      <c r="B208" s="134"/>
      <c r="C208" s="95"/>
      <c r="D208" s="140" t="s">
        <v>248</v>
      </c>
      <c r="E208" s="140"/>
      <c r="F208" s="95"/>
      <c r="G208" s="198"/>
      <c r="H208" s="93" t="s">
        <v>249</v>
      </c>
      <c r="I208" s="73">
        <f t="shared" si="76"/>
        <v>0</v>
      </c>
      <c r="J208" s="73">
        <f t="shared" si="66"/>
        <v>0</v>
      </c>
      <c r="K208" s="73"/>
      <c r="L208" s="73"/>
      <c r="M208" s="73"/>
      <c r="N208" s="73"/>
      <c r="O208" s="218"/>
      <c r="P208" s="178"/>
      <c r="AE208" s="72"/>
    </row>
    <row r="209" spans="2:31" hidden="1" x14ac:dyDescent="0.25">
      <c r="B209" s="134"/>
      <c r="C209" s="95"/>
      <c r="D209" s="140" t="s">
        <v>250</v>
      </c>
      <c r="E209" s="140"/>
      <c r="F209" s="95"/>
      <c r="G209" s="198"/>
      <c r="H209" s="93" t="s">
        <v>251</v>
      </c>
      <c r="I209" s="73">
        <f t="shared" si="76"/>
        <v>0</v>
      </c>
      <c r="J209" s="73">
        <f t="shared" si="66"/>
        <v>0</v>
      </c>
      <c r="K209" s="73"/>
      <c r="L209" s="73"/>
      <c r="M209" s="73"/>
      <c r="N209" s="73"/>
      <c r="O209" s="218"/>
      <c r="P209" s="178"/>
      <c r="AE209" s="72"/>
    </row>
    <row r="210" spans="2:31" hidden="1" x14ac:dyDescent="0.25">
      <c r="B210" s="134"/>
      <c r="C210" s="95"/>
      <c r="D210" s="140" t="s">
        <v>252</v>
      </c>
      <c r="E210" s="140"/>
      <c r="F210" s="95"/>
      <c r="G210" s="198"/>
      <c r="H210" s="93" t="s">
        <v>253</v>
      </c>
      <c r="I210" s="73">
        <f t="shared" si="76"/>
        <v>0</v>
      </c>
      <c r="J210" s="73">
        <f t="shared" si="66"/>
        <v>0</v>
      </c>
      <c r="K210" s="73"/>
      <c r="L210" s="73"/>
      <c r="M210" s="73"/>
      <c r="N210" s="73"/>
      <c r="O210" s="218"/>
      <c r="P210" s="178"/>
      <c r="AE210" s="72"/>
    </row>
    <row r="211" spans="2:31" hidden="1" x14ac:dyDescent="0.25">
      <c r="B211" s="134"/>
      <c r="C211" s="95"/>
      <c r="D211" s="140" t="s">
        <v>254</v>
      </c>
      <c r="E211" s="140"/>
      <c r="F211" s="95"/>
      <c r="G211" s="198"/>
      <c r="H211" s="93" t="s">
        <v>255</v>
      </c>
      <c r="I211" s="73">
        <f t="shared" si="76"/>
        <v>0</v>
      </c>
      <c r="J211" s="73">
        <f t="shared" si="66"/>
        <v>0</v>
      </c>
      <c r="K211" s="73"/>
      <c r="L211" s="73"/>
      <c r="M211" s="73"/>
      <c r="N211" s="73"/>
      <c r="O211" s="218"/>
      <c r="P211" s="178"/>
      <c r="AE211" s="72"/>
    </row>
    <row r="212" spans="2:31" hidden="1" x14ac:dyDescent="0.25">
      <c r="B212" s="134"/>
      <c r="C212" s="95"/>
      <c r="D212" s="140" t="s">
        <v>256</v>
      </c>
      <c r="E212" s="140"/>
      <c r="F212" s="95"/>
      <c r="G212" s="198"/>
      <c r="H212" s="93" t="s">
        <v>257</v>
      </c>
      <c r="I212" s="73">
        <f t="shared" si="76"/>
        <v>0</v>
      </c>
      <c r="J212" s="73">
        <f t="shared" si="66"/>
        <v>0</v>
      </c>
      <c r="K212" s="73"/>
      <c r="L212" s="73"/>
      <c r="M212" s="73"/>
      <c r="N212" s="73"/>
      <c r="O212" s="218"/>
      <c r="P212" s="178"/>
      <c r="AE212" s="72"/>
    </row>
    <row r="213" spans="2:31" hidden="1" x14ac:dyDescent="0.25">
      <c r="B213" s="134"/>
      <c r="C213" s="50" t="s">
        <v>258</v>
      </c>
      <c r="D213" s="95"/>
      <c r="E213" s="95"/>
      <c r="F213" s="95"/>
      <c r="G213" s="198"/>
      <c r="H213" s="201">
        <v>51</v>
      </c>
      <c r="I213" s="73">
        <f t="shared" si="76"/>
        <v>0</v>
      </c>
      <c r="J213" s="73">
        <f t="shared" si="66"/>
        <v>0</v>
      </c>
      <c r="K213" s="73"/>
      <c r="L213" s="73"/>
      <c r="M213" s="73"/>
      <c r="N213" s="73"/>
      <c r="O213" s="218"/>
      <c r="P213" s="178"/>
      <c r="AE213" s="72"/>
    </row>
    <row r="214" spans="2:31" hidden="1" x14ac:dyDescent="0.25">
      <c r="B214" s="134"/>
      <c r="C214" s="95"/>
      <c r="D214" s="95" t="s">
        <v>259</v>
      </c>
      <c r="E214" s="95"/>
      <c r="F214" s="95"/>
      <c r="G214" s="198"/>
      <c r="H214" s="198" t="s">
        <v>260</v>
      </c>
      <c r="I214" s="73">
        <f t="shared" si="76"/>
        <v>0</v>
      </c>
      <c r="J214" s="73">
        <f t="shared" si="66"/>
        <v>0</v>
      </c>
      <c r="K214" s="73"/>
      <c r="L214" s="73"/>
      <c r="M214" s="73"/>
      <c r="N214" s="73"/>
      <c r="O214" s="218"/>
      <c r="P214" s="178"/>
      <c r="AE214" s="72"/>
    </row>
    <row r="215" spans="2:31" hidden="1" x14ac:dyDescent="0.25">
      <c r="B215" s="134"/>
      <c r="C215" s="95"/>
      <c r="D215" s="95" t="s">
        <v>261</v>
      </c>
      <c r="E215" s="95"/>
      <c r="F215" s="95"/>
      <c r="G215" s="198"/>
      <c r="H215" s="96"/>
      <c r="I215" s="73">
        <f t="shared" si="76"/>
        <v>0</v>
      </c>
      <c r="J215" s="73">
        <f t="shared" si="66"/>
        <v>0</v>
      </c>
      <c r="K215" s="73"/>
      <c r="L215" s="73"/>
      <c r="M215" s="73"/>
      <c r="N215" s="73"/>
      <c r="O215" s="218"/>
      <c r="P215" s="178"/>
      <c r="AE215" s="72"/>
    </row>
    <row r="216" spans="2:31" hidden="1" x14ac:dyDescent="0.25">
      <c r="B216" s="134"/>
      <c r="C216" s="95"/>
      <c r="D216" s="95" t="s">
        <v>261</v>
      </c>
      <c r="E216" s="95"/>
      <c r="F216" s="95"/>
      <c r="G216" s="198"/>
      <c r="H216" s="96"/>
      <c r="I216" s="73">
        <f t="shared" si="76"/>
        <v>0</v>
      </c>
      <c r="J216" s="73">
        <f t="shared" si="66"/>
        <v>0</v>
      </c>
      <c r="K216" s="73"/>
      <c r="L216" s="73"/>
      <c r="M216" s="73"/>
      <c r="N216" s="73"/>
      <c r="O216" s="218"/>
      <c r="P216" s="178"/>
      <c r="AE216" s="72"/>
    </row>
    <row r="217" spans="2:31" hidden="1" x14ac:dyDescent="0.25">
      <c r="B217" s="134"/>
      <c r="C217" s="95"/>
      <c r="D217" s="50" t="s">
        <v>262</v>
      </c>
      <c r="E217" s="95"/>
      <c r="F217" s="95"/>
      <c r="G217" s="198"/>
      <c r="H217" s="198" t="s">
        <v>263</v>
      </c>
      <c r="I217" s="73">
        <f t="shared" si="76"/>
        <v>0</v>
      </c>
      <c r="J217" s="73">
        <f t="shared" si="66"/>
        <v>0</v>
      </c>
      <c r="K217" s="73"/>
      <c r="L217" s="73"/>
      <c r="M217" s="73"/>
      <c r="N217" s="73"/>
      <c r="O217" s="218"/>
      <c r="P217" s="178"/>
      <c r="AE217" s="72"/>
    </row>
    <row r="218" spans="2:31" hidden="1" x14ac:dyDescent="0.25">
      <c r="B218" s="134"/>
      <c r="C218" s="95"/>
      <c r="D218" s="95" t="s">
        <v>261</v>
      </c>
      <c r="E218" s="95"/>
      <c r="F218" s="95"/>
      <c r="G218" s="198"/>
      <c r="H218" s="96"/>
      <c r="I218" s="73">
        <f t="shared" si="76"/>
        <v>0</v>
      </c>
      <c r="J218" s="73">
        <f t="shared" si="66"/>
        <v>0</v>
      </c>
      <c r="K218" s="73"/>
      <c r="L218" s="73"/>
      <c r="M218" s="73"/>
      <c r="N218" s="73"/>
      <c r="O218" s="218"/>
      <c r="P218" s="178"/>
      <c r="AE218" s="72"/>
    </row>
    <row r="219" spans="2:31" hidden="1" x14ac:dyDescent="0.25">
      <c r="B219" s="135"/>
      <c r="C219" s="95"/>
      <c r="D219" s="95" t="s">
        <v>261</v>
      </c>
      <c r="E219" s="95"/>
      <c r="F219" s="95"/>
      <c r="G219" s="198"/>
      <c r="H219" s="96"/>
      <c r="I219" s="73">
        <f t="shared" si="76"/>
        <v>0</v>
      </c>
      <c r="J219" s="73">
        <f t="shared" si="66"/>
        <v>0</v>
      </c>
      <c r="K219" s="73"/>
      <c r="L219" s="73"/>
      <c r="M219" s="73"/>
      <c r="N219" s="73"/>
      <c r="O219" s="218"/>
      <c r="P219" s="178"/>
      <c r="AE219" s="72"/>
    </row>
    <row r="220" spans="2:31" ht="15.75" thickBot="1" x14ac:dyDescent="0.3">
      <c r="B220" s="141"/>
      <c r="C220" s="142"/>
      <c r="D220" s="245"/>
      <c r="E220" s="245"/>
      <c r="F220" s="245"/>
      <c r="G220" s="203" t="s">
        <v>140</v>
      </c>
      <c r="H220" s="97"/>
      <c r="I220" s="73">
        <f t="shared" si="76"/>
        <v>32</v>
      </c>
      <c r="J220" s="73">
        <f t="shared" si="66"/>
        <v>2</v>
      </c>
      <c r="K220" s="73">
        <v>5</v>
      </c>
      <c r="L220" s="73">
        <v>7</v>
      </c>
      <c r="M220" s="73">
        <v>10</v>
      </c>
      <c r="N220" s="73"/>
      <c r="O220" s="218">
        <v>10</v>
      </c>
      <c r="P220" s="179">
        <v>2</v>
      </c>
      <c r="AE220" s="72"/>
    </row>
    <row r="221" spans="2:31" x14ac:dyDescent="0.25">
      <c r="B221" s="124"/>
      <c r="C221" s="33" t="s">
        <v>83</v>
      </c>
      <c r="D221" s="125"/>
      <c r="E221" s="125"/>
      <c r="F221" s="125"/>
      <c r="G221" s="34" t="s">
        <v>134</v>
      </c>
      <c r="H221" s="40">
        <v>55</v>
      </c>
      <c r="I221" s="73">
        <f t="shared" si="76"/>
        <v>50</v>
      </c>
      <c r="J221" s="61">
        <v>0</v>
      </c>
      <c r="K221" s="61">
        <f>K227</f>
        <v>50</v>
      </c>
      <c r="L221" s="61">
        <f>L227</f>
        <v>0</v>
      </c>
      <c r="M221" s="61">
        <f>M227</f>
        <v>0</v>
      </c>
      <c r="N221" s="61"/>
      <c r="O221" s="217">
        <f>O227</f>
        <v>0</v>
      </c>
      <c r="P221" s="168">
        <v>0</v>
      </c>
      <c r="AE221" s="72"/>
    </row>
    <row r="222" spans="2:31" hidden="1" x14ac:dyDescent="0.25">
      <c r="B222" s="120"/>
      <c r="C222" s="114"/>
      <c r="D222" s="17" t="s">
        <v>264</v>
      </c>
      <c r="E222" s="114"/>
      <c r="F222" s="114"/>
      <c r="G222" s="39"/>
      <c r="H222" s="23" t="s">
        <v>265</v>
      </c>
      <c r="I222" s="73"/>
      <c r="J222" s="73"/>
      <c r="K222" s="73"/>
      <c r="L222" s="61">
        <f t="shared" ref="L222:O225" si="77">L228</f>
        <v>0</v>
      </c>
      <c r="M222" s="61">
        <f t="shared" si="77"/>
        <v>0</v>
      </c>
      <c r="N222" s="61"/>
      <c r="O222" s="217">
        <f t="shared" si="77"/>
        <v>0</v>
      </c>
      <c r="P222" s="169"/>
      <c r="AE222" s="72"/>
    </row>
    <row r="223" spans="2:31" hidden="1" x14ac:dyDescent="0.25">
      <c r="B223" s="120"/>
      <c r="C223" s="114"/>
      <c r="D223" s="114"/>
      <c r="E223" s="114" t="s">
        <v>266</v>
      </c>
      <c r="F223" s="114"/>
      <c r="G223" s="39"/>
      <c r="H223" s="81"/>
      <c r="I223" s="73"/>
      <c r="J223" s="73"/>
      <c r="K223" s="73"/>
      <c r="L223" s="61">
        <f t="shared" si="77"/>
        <v>0</v>
      </c>
      <c r="M223" s="61">
        <f t="shared" si="77"/>
        <v>0</v>
      </c>
      <c r="N223" s="61"/>
      <c r="O223" s="217">
        <f t="shared" si="77"/>
        <v>0</v>
      </c>
      <c r="P223" s="169"/>
      <c r="AE223" s="72"/>
    </row>
    <row r="224" spans="2:31" hidden="1" x14ac:dyDescent="0.25">
      <c r="B224" s="120"/>
      <c r="C224" s="114"/>
      <c r="D224" s="114"/>
      <c r="E224" s="114" t="s">
        <v>266</v>
      </c>
      <c r="F224" s="114"/>
      <c r="G224" s="39"/>
      <c r="H224" s="81"/>
      <c r="I224" s="73"/>
      <c r="J224" s="73"/>
      <c r="K224" s="73"/>
      <c r="L224" s="61">
        <f t="shared" si="77"/>
        <v>0</v>
      </c>
      <c r="M224" s="61">
        <f t="shared" si="77"/>
        <v>0</v>
      </c>
      <c r="N224" s="61"/>
      <c r="O224" s="217">
        <f t="shared" si="77"/>
        <v>0</v>
      </c>
      <c r="P224" s="169"/>
      <c r="AE224" s="72"/>
    </row>
    <row r="225" spans="2:31" hidden="1" x14ac:dyDescent="0.25">
      <c r="B225" s="120"/>
      <c r="C225" s="114"/>
      <c r="D225" s="114"/>
      <c r="E225" s="114" t="s">
        <v>266</v>
      </c>
      <c r="F225" s="114"/>
      <c r="G225" s="39"/>
      <c r="H225" s="81"/>
      <c r="I225" s="73"/>
      <c r="J225" s="73"/>
      <c r="K225" s="73"/>
      <c r="L225" s="61">
        <f t="shared" si="77"/>
        <v>0</v>
      </c>
      <c r="M225" s="61">
        <f t="shared" si="77"/>
        <v>0</v>
      </c>
      <c r="N225" s="61"/>
      <c r="O225" s="217">
        <f t="shared" si="77"/>
        <v>0</v>
      </c>
      <c r="P225" s="169"/>
      <c r="AE225" s="72"/>
    </row>
    <row r="226" spans="2:31" x14ac:dyDescent="0.25">
      <c r="B226" s="120"/>
      <c r="C226" s="246"/>
      <c r="D226" s="247"/>
      <c r="E226" s="247"/>
      <c r="F226" s="248"/>
      <c r="G226" s="58" t="s">
        <v>140</v>
      </c>
      <c r="H226" s="98"/>
      <c r="I226" s="73">
        <f t="shared" ref="I226:I228" si="78">SUM(K226:O226)-N226</f>
        <v>50</v>
      </c>
      <c r="J226" s="61">
        <v>0</v>
      </c>
      <c r="K226" s="61">
        <f>+K228</f>
        <v>50</v>
      </c>
      <c r="L226" s="61">
        <f>+L228</f>
        <v>0</v>
      </c>
      <c r="M226" s="61">
        <f>+M228</f>
        <v>0</v>
      </c>
      <c r="N226" s="61"/>
      <c r="O226" s="217">
        <f>+O228</f>
        <v>0</v>
      </c>
      <c r="P226" s="180">
        <v>0</v>
      </c>
      <c r="AE226" s="72"/>
    </row>
    <row r="227" spans="2:31" x14ac:dyDescent="0.25">
      <c r="B227" s="134"/>
      <c r="C227" s="95"/>
      <c r="D227" s="59" t="s">
        <v>267</v>
      </c>
      <c r="E227" s="95"/>
      <c r="F227" s="95"/>
      <c r="G227" s="198" t="s">
        <v>134</v>
      </c>
      <c r="H227" s="201" t="s">
        <v>84</v>
      </c>
      <c r="I227" s="73">
        <f t="shared" si="78"/>
        <v>50</v>
      </c>
      <c r="J227" s="61">
        <v>0</v>
      </c>
      <c r="K227" s="73">
        <v>50</v>
      </c>
      <c r="L227" s="73">
        <f>L229</f>
        <v>0</v>
      </c>
      <c r="M227" s="73">
        <f>M229</f>
        <v>0</v>
      </c>
      <c r="N227" s="61"/>
      <c r="O227" s="218">
        <f>O229</f>
        <v>0</v>
      </c>
      <c r="P227" s="180">
        <v>0</v>
      </c>
      <c r="AE227" s="72"/>
    </row>
    <row r="228" spans="2:31" x14ac:dyDescent="0.25">
      <c r="B228" s="134"/>
      <c r="C228" s="95"/>
      <c r="D228" s="249"/>
      <c r="E228" s="249"/>
      <c r="F228" s="249"/>
      <c r="G228" s="198" t="s">
        <v>140</v>
      </c>
      <c r="H228" s="201"/>
      <c r="I228" s="73">
        <f t="shared" si="78"/>
        <v>50</v>
      </c>
      <c r="J228" s="61">
        <v>0</v>
      </c>
      <c r="K228" s="73">
        <v>50</v>
      </c>
      <c r="L228" s="73">
        <f>L242</f>
        <v>0</v>
      </c>
      <c r="M228" s="73">
        <f>M242</f>
        <v>0</v>
      </c>
      <c r="N228" s="61"/>
      <c r="O228" s="218">
        <f>O242</f>
        <v>0</v>
      </c>
      <c r="P228" s="180">
        <v>0</v>
      </c>
      <c r="AE228" s="72"/>
    </row>
    <row r="229" spans="2:31" x14ac:dyDescent="0.25">
      <c r="B229" s="134"/>
      <c r="C229" s="95"/>
      <c r="D229" s="95"/>
      <c r="E229" s="95" t="s">
        <v>85</v>
      </c>
      <c r="F229" s="95"/>
      <c r="G229" s="198" t="s">
        <v>134</v>
      </c>
      <c r="H229" s="198" t="s">
        <v>86</v>
      </c>
      <c r="I229" s="73">
        <f t="shared" ref="I229" si="79">SUM(K229:O229)</f>
        <v>50</v>
      </c>
      <c r="J229" s="61">
        <v>0</v>
      </c>
      <c r="K229" s="73">
        <v>50</v>
      </c>
      <c r="L229" s="73">
        <v>0</v>
      </c>
      <c r="M229" s="73">
        <v>0</v>
      </c>
      <c r="N229" s="61"/>
      <c r="O229" s="218">
        <v>0</v>
      </c>
      <c r="P229" s="180">
        <v>0</v>
      </c>
      <c r="AE229" s="72"/>
    </row>
    <row r="230" spans="2:31" hidden="1" x14ac:dyDescent="0.25">
      <c r="B230" s="134"/>
      <c r="C230" s="50" t="s">
        <v>268</v>
      </c>
      <c r="D230" s="95"/>
      <c r="E230" s="95"/>
      <c r="F230" s="95"/>
      <c r="G230" s="198"/>
      <c r="H230" s="201">
        <v>57</v>
      </c>
      <c r="I230" s="73">
        <v>0</v>
      </c>
      <c r="J230" s="61">
        <v>0</v>
      </c>
      <c r="K230" s="73"/>
      <c r="L230" s="73"/>
      <c r="M230" s="73"/>
      <c r="N230" s="61"/>
      <c r="O230" s="218"/>
      <c r="P230" s="180">
        <v>0</v>
      </c>
      <c r="AE230" s="72"/>
    </row>
    <row r="231" spans="2:31" hidden="1" x14ac:dyDescent="0.25">
      <c r="B231" s="134"/>
      <c r="C231" s="95"/>
      <c r="D231" s="50" t="s">
        <v>269</v>
      </c>
      <c r="E231" s="95"/>
      <c r="F231" s="95"/>
      <c r="G231" s="198"/>
      <c r="H231" s="201" t="s">
        <v>270</v>
      </c>
      <c r="I231" s="73">
        <v>0</v>
      </c>
      <c r="J231" s="61">
        <v>0</v>
      </c>
      <c r="K231" s="73"/>
      <c r="L231" s="73"/>
      <c r="M231" s="73"/>
      <c r="N231" s="61"/>
      <c r="O231" s="218"/>
      <c r="P231" s="180">
        <v>0</v>
      </c>
      <c r="AE231" s="72"/>
    </row>
    <row r="232" spans="2:31" hidden="1" x14ac:dyDescent="0.25">
      <c r="B232" s="134"/>
      <c r="C232" s="95"/>
      <c r="D232" s="95"/>
      <c r="E232" s="95" t="s">
        <v>266</v>
      </c>
      <c r="F232" s="95"/>
      <c r="G232" s="198"/>
      <c r="H232" s="198"/>
      <c r="I232" s="73">
        <v>0</v>
      </c>
      <c r="J232" s="61">
        <v>0</v>
      </c>
      <c r="K232" s="73"/>
      <c r="L232" s="73"/>
      <c r="M232" s="73"/>
      <c r="N232" s="61"/>
      <c r="O232" s="218"/>
      <c r="P232" s="180">
        <v>0</v>
      </c>
      <c r="AE232" s="72"/>
    </row>
    <row r="233" spans="2:31" ht="6.75" hidden="1" customHeight="1" x14ac:dyDescent="0.25">
      <c r="B233" s="134"/>
      <c r="C233" s="95"/>
      <c r="D233" s="95"/>
      <c r="E233" s="95" t="s">
        <v>266</v>
      </c>
      <c r="F233" s="95"/>
      <c r="G233" s="198"/>
      <c r="H233" s="198"/>
      <c r="I233" s="73">
        <v>0</v>
      </c>
      <c r="J233" s="61">
        <v>0</v>
      </c>
      <c r="K233" s="73"/>
      <c r="L233" s="73"/>
      <c r="M233" s="73"/>
      <c r="N233" s="61"/>
      <c r="O233" s="218"/>
      <c r="P233" s="180">
        <v>0</v>
      </c>
      <c r="AE233" s="72"/>
    </row>
    <row r="234" spans="2:31" hidden="1" x14ac:dyDescent="0.25">
      <c r="B234" s="134"/>
      <c r="C234" s="95"/>
      <c r="D234" s="50" t="s">
        <v>271</v>
      </c>
      <c r="E234" s="95"/>
      <c r="F234" s="95"/>
      <c r="G234" s="198"/>
      <c r="H234" s="201" t="s">
        <v>272</v>
      </c>
      <c r="I234" s="73">
        <v>0</v>
      </c>
      <c r="J234" s="61">
        <v>0</v>
      </c>
      <c r="K234" s="73"/>
      <c r="L234" s="73"/>
      <c r="M234" s="73"/>
      <c r="N234" s="61"/>
      <c r="O234" s="218"/>
      <c r="P234" s="180">
        <v>0</v>
      </c>
      <c r="AE234" s="72"/>
    </row>
    <row r="235" spans="2:31" hidden="1" x14ac:dyDescent="0.25">
      <c r="B235" s="134"/>
      <c r="C235" s="95"/>
      <c r="D235" s="95"/>
      <c r="E235" s="95" t="s">
        <v>266</v>
      </c>
      <c r="F235" s="95"/>
      <c r="G235" s="198"/>
      <c r="H235" s="198"/>
      <c r="I235" s="73">
        <v>0</v>
      </c>
      <c r="J235" s="61">
        <v>0</v>
      </c>
      <c r="K235" s="73"/>
      <c r="L235" s="73"/>
      <c r="M235" s="73"/>
      <c r="N235" s="61"/>
      <c r="O235" s="218"/>
      <c r="P235" s="180">
        <v>0</v>
      </c>
      <c r="AE235" s="72"/>
    </row>
    <row r="236" spans="2:31" hidden="1" x14ac:dyDescent="0.25">
      <c r="B236" s="134"/>
      <c r="C236" s="95"/>
      <c r="D236" s="95"/>
      <c r="E236" s="95" t="s">
        <v>266</v>
      </c>
      <c r="F236" s="95"/>
      <c r="G236" s="198"/>
      <c r="H236" s="198"/>
      <c r="I236" s="73">
        <v>0</v>
      </c>
      <c r="J236" s="61">
        <v>0</v>
      </c>
      <c r="K236" s="73"/>
      <c r="L236" s="73"/>
      <c r="M236" s="73"/>
      <c r="N236" s="61"/>
      <c r="O236" s="218"/>
      <c r="P236" s="180">
        <v>0</v>
      </c>
      <c r="AE236" s="72"/>
    </row>
    <row r="237" spans="2:31" hidden="1" x14ac:dyDescent="0.25">
      <c r="B237" s="134"/>
      <c r="C237" s="50" t="s">
        <v>273</v>
      </c>
      <c r="D237" s="95"/>
      <c r="E237" s="95"/>
      <c r="F237" s="95"/>
      <c r="G237" s="198"/>
      <c r="H237" s="201">
        <v>59</v>
      </c>
      <c r="I237" s="73">
        <v>0</v>
      </c>
      <c r="J237" s="61">
        <v>0</v>
      </c>
      <c r="K237" s="73"/>
      <c r="L237" s="73"/>
      <c r="M237" s="73"/>
      <c r="N237" s="61"/>
      <c r="O237" s="218"/>
      <c r="P237" s="180">
        <v>0</v>
      </c>
      <c r="AE237" s="72"/>
    </row>
    <row r="238" spans="2:31" hidden="1" x14ac:dyDescent="0.25">
      <c r="B238" s="134"/>
      <c r="C238" s="95"/>
      <c r="D238" s="95" t="s">
        <v>266</v>
      </c>
      <c r="E238" s="95"/>
      <c r="F238" s="95"/>
      <c r="G238" s="198"/>
      <c r="H238" s="198"/>
      <c r="I238" s="73">
        <v>0</v>
      </c>
      <c r="J238" s="61">
        <v>0</v>
      </c>
      <c r="K238" s="73"/>
      <c r="L238" s="73"/>
      <c r="M238" s="73"/>
      <c r="N238" s="61"/>
      <c r="O238" s="218"/>
      <c r="P238" s="180">
        <v>0</v>
      </c>
      <c r="AE238" s="72"/>
    </row>
    <row r="239" spans="2:31" hidden="1" x14ac:dyDescent="0.25">
      <c r="B239" s="134"/>
      <c r="C239" s="95"/>
      <c r="D239" s="95" t="s">
        <v>266</v>
      </c>
      <c r="E239" s="95"/>
      <c r="F239" s="95"/>
      <c r="G239" s="198"/>
      <c r="H239" s="198"/>
      <c r="I239" s="73">
        <v>0</v>
      </c>
      <c r="J239" s="61">
        <v>0</v>
      </c>
      <c r="K239" s="73"/>
      <c r="L239" s="73"/>
      <c r="M239" s="73"/>
      <c r="N239" s="61"/>
      <c r="O239" s="218"/>
      <c r="P239" s="180">
        <v>0</v>
      </c>
      <c r="AE239" s="72"/>
    </row>
    <row r="240" spans="2:31" hidden="1" x14ac:dyDescent="0.25">
      <c r="B240" s="134"/>
      <c r="C240" s="95"/>
      <c r="D240" s="95" t="s">
        <v>266</v>
      </c>
      <c r="E240" s="95"/>
      <c r="F240" s="95"/>
      <c r="G240" s="198"/>
      <c r="H240" s="198"/>
      <c r="I240" s="73">
        <v>0</v>
      </c>
      <c r="J240" s="61">
        <v>0</v>
      </c>
      <c r="K240" s="73"/>
      <c r="L240" s="73"/>
      <c r="M240" s="73"/>
      <c r="N240" s="61"/>
      <c r="O240" s="218"/>
      <c r="P240" s="180">
        <v>0</v>
      </c>
      <c r="AE240" s="72"/>
    </row>
    <row r="241" spans="2:31" hidden="1" x14ac:dyDescent="0.25">
      <c r="B241" s="134"/>
      <c r="C241" s="95"/>
      <c r="D241" s="95"/>
      <c r="E241" s="95"/>
      <c r="F241" s="95"/>
      <c r="G241" s="198"/>
      <c r="H241" s="198"/>
      <c r="I241" s="73">
        <v>0</v>
      </c>
      <c r="J241" s="61">
        <v>0</v>
      </c>
      <c r="K241" s="73"/>
      <c r="L241" s="73"/>
      <c r="M241" s="73"/>
      <c r="N241" s="61"/>
      <c r="O241" s="218"/>
      <c r="P241" s="180">
        <v>0</v>
      </c>
      <c r="AE241" s="72"/>
    </row>
    <row r="242" spans="2:31" ht="15.75" thickBot="1" x14ac:dyDescent="0.3">
      <c r="B242" s="143"/>
      <c r="C242" s="95"/>
      <c r="D242" s="95"/>
      <c r="E242" s="241"/>
      <c r="F242" s="241"/>
      <c r="G242" s="198" t="s">
        <v>140</v>
      </c>
      <c r="H242" s="198"/>
      <c r="I242" s="73">
        <v>50</v>
      </c>
      <c r="J242" s="73">
        <v>0</v>
      </c>
      <c r="K242" s="73">
        <v>50</v>
      </c>
      <c r="L242" s="73">
        <v>0</v>
      </c>
      <c r="M242" s="73">
        <v>0</v>
      </c>
      <c r="N242" s="61"/>
      <c r="O242" s="218">
        <v>0</v>
      </c>
      <c r="P242" s="180">
        <v>0</v>
      </c>
      <c r="AE242" s="72"/>
    </row>
    <row r="243" spans="2:31" ht="15" customHeight="1" x14ac:dyDescent="0.25">
      <c r="B243" s="139"/>
      <c r="C243" s="50" t="s">
        <v>87</v>
      </c>
      <c r="D243" s="95"/>
      <c r="E243" s="95"/>
      <c r="F243" s="95"/>
      <c r="G243" s="198" t="s">
        <v>134</v>
      </c>
      <c r="H243" s="201">
        <v>70</v>
      </c>
      <c r="I243" s="60">
        <f t="shared" ref="I243:O244" si="80">I245</f>
        <v>119</v>
      </c>
      <c r="J243" s="73">
        <f t="shared" ref="J243" si="81">N243+P243</f>
        <v>0</v>
      </c>
      <c r="K243" s="60">
        <f t="shared" si="80"/>
        <v>60</v>
      </c>
      <c r="L243" s="60">
        <f t="shared" si="80"/>
        <v>20</v>
      </c>
      <c r="M243" s="60">
        <f t="shared" si="80"/>
        <v>16</v>
      </c>
      <c r="N243" s="60"/>
      <c r="O243" s="222">
        <f t="shared" si="80"/>
        <v>23</v>
      </c>
      <c r="P243" s="180">
        <v>0</v>
      </c>
      <c r="AE243" s="72"/>
    </row>
    <row r="244" spans="2:31" ht="15" customHeight="1" x14ac:dyDescent="0.25">
      <c r="B244" s="134"/>
      <c r="C244" s="238"/>
      <c r="D244" s="238"/>
      <c r="E244" s="238"/>
      <c r="F244" s="238"/>
      <c r="G244" s="198" t="s">
        <v>140</v>
      </c>
      <c r="H244" s="201"/>
      <c r="I244" s="60">
        <f>K244+L244+M244+O244</f>
        <v>119</v>
      </c>
      <c r="J244" s="60">
        <f>J243</f>
        <v>0</v>
      </c>
      <c r="K244" s="60">
        <f t="shared" si="80"/>
        <v>40</v>
      </c>
      <c r="L244" s="60">
        <f t="shared" si="80"/>
        <v>40</v>
      </c>
      <c r="M244" s="60">
        <f t="shared" si="80"/>
        <v>16</v>
      </c>
      <c r="N244" s="60"/>
      <c r="O244" s="222">
        <f t="shared" si="80"/>
        <v>23</v>
      </c>
      <c r="P244" s="180">
        <v>0</v>
      </c>
      <c r="AE244" s="72"/>
    </row>
    <row r="245" spans="2:31" ht="15" customHeight="1" x14ac:dyDescent="0.25">
      <c r="B245" s="134"/>
      <c r="C245" s="50" t="s">
        <v>88</v>
      </c>
      <c r="D245" s="95"/>
      <c r="E245" s="95"/>
      <c r="F245" s="95"/>
      <c r="G245" s="198" t="s">
        <v>134</v>
      </c>
      <c r="H245" s="201">
        <v>71</v>
      </c>
      <c r="I245" s="61">
        <f t="shared" ref="I245:O246" si="82">I247+I257</f>
        <v>119</v>
      </c>
      <c r="J245" s="61">
        <f>J248</f>
        <v>0</v>
      </c>
      <c r="K245" s="61">
        <f t="shared" si="82"/>
        <v>60</v>
      </c>
      <c r="L245" s="61">
        <f t="shared" si="82"/>
        <v>20</v>
      </c>
      <c r="M245" s="61">
        <f t="shared" si="82"/>
        <v>16</v>
      </c>
      <c r="N245" s="61"/>
      <c r="O245" s="217">
        <f t="shared" si="82"/>
        <v>23</v>
      </c>
      <c r="P245" s="180">
        <v>0</v>
      </c>
      <c r="AE245" s="72"/>
    </row>
    <row r="246" spans="2:31" ht="15" customHeight="1" x14ac:dyDescent="0.25">
      <c r="B246" s="134"/>
      <c r="C246" s="238"/>
      <c r="D246" s="238"/>
      <c r="E246" s="238"/>
      <c r="F246" s="238"/>
      <c r="G246" s="198" t="s">
        <v>140</v>
      </c>
      <c r="H246" s="201"/>
      <c r="I246" s="61">
        <f>K246+L246+M246+O246</f>
        <v>119</v>
      </c>
      <c r="J246" s="61">
        <f>J247</f>
        <v>0</v>
      </c>
      <c r="K246" s="61">
        <f t="shared" si="82"/>
        <v>40</v>
      </c>
      <c r="L246" s="61">
        <f t="shared" si="82"/>
        <v>40</v>
      </c>
      <c r="M246" s="61">
        <f t="shared" si="82"/>
        <v>16</v>
      </c>
      <c r="N246" s="61"/>
      <c r="O246" s="217">
        <f t="shared" si="82"/>
        <v>23</v>
      </c>
      <c r="P246" s="180">
        <v>0</v>
      </c>
      <c r="AE246" s="72"/>
    </row>
    <row r="247" spans="2:31" ht="15" customHeight="1" thickBot="1" x14ac:dyDescent="0.3">
      <c r="B247" s="143"/>
      <c r="C247" s="50"/>
      <c r="D247" s="50" t="s">
        <v>89</v>
      </c>
      <c r="E247" s="95"/>
      <c r="F247" s="95"/>
      <c r="G247" s="198" t="s">
        <v>134</v>
      </c>
      <c r="H247" s="201" t="s">
        <v>90</v>
      </c>
      <c r="I247" s="60">
        <f>K247+L247+M247+O247</f>
        <v>119</v>
      </c>
      <c r="J247" s="60">
        <f>J248</f>
        <v>0</v>
      </c>
      <c r="K247" s="60">
        <f t="shared" ref="K247:O248" si="83">K249+K251+K253+K255</f>
        <v>60</v>
      </c>
      <c r="L247" s="60">
        <f t="shared" si="83"/>
        <v>20</v>
      </c>
      <c r="M247" s="60">
        <f t="shared" si="83"/>
        <v>16</v>
      </c>
      <c r="N247" s="60"/>
      <c r="O247" s="222">
        <f t="shared" si="83"/>
        <v>23</v>
      </c>
      <c r="P247" s="180">
        <v>0</v>
      </c>
      <c r="AE247" s="72"/>
    </row>
    <row r="248" spans="2:31" ht="15" customHeight="1" x14ac:dyDescent="0.25">
      <c r="B248" s="139"/>
      <c r="C248" s="50"/>
      <c r="D248" s="238"/>
      <c r="E248" s="238"/>
      <c r="F248" s="238"/>
      <c r="G248" s="198" t="s">
        <v>140</v>
      </c>
      <c r="H248" s="105"/>
      <c r="I248" s="60">
        <f>I256+I254+I252</f>
        <v>119</v>
      </c>
      <c r="J248" s="60">
        <f>J256</f>
        <v>0</v>
      </c>
      <c r="K248" s="60">
        <f t="shared" si="83"/>
        <v>40</v>
      </c>
      <c r="L248" s="60">
        <f t="shared" si="83"/>
        <v>40</v>
      </c>
      <c r="M248" s="60">
        <f t="shared" si="83"/>
        <v>16</v>
      </c>
      <c r="N248" s="60"/>
      <c r="O248" s="222">
        <f t="shared" si="83"/>
        <v>23</v>
      </c>
      <c r="P248" s="180">
        <v>0</v>
      </c>
      <c r="AE248" s="72"/>
    </row>
    <row r="249" spans="2:31" hidden="1" x14ac:dyDescent="0.25">
      <c r="B249" s="134"/>
      <c r="C249" s="95"/>
      <c r="D249" s="95"/>
      <c r="E249" s="95" t="s">
        <v>274</v>
      </c>
      <c r="F249" s="95"/>
      <c r="G249" s="198" t="s">
        <v>134</v>
      </c>
      <c r="H249" s="198" t="s">
        <v>275</v>
      </c>
      <c r="I249" s="73"/>
      <c r="J249" s="73"/>
      <c r="K249" s="73"/>
      <c r="L249" s="73"/>
      <c r="M249" s="73"/>
      <c r="N249" s="73"/>
      <c r="O249" s="218"/>
      <c r="P249" s="180">
        <v>0</v>
      </c>
      <c r="AE249" s="72"/>
    </row>
    <row r="250" spans="2:31" hidden="1" x14ac:dyDescent="0.25">
      <c r="B250" s="134"/>
      <c r="C250" s="95"/>
      <c r="D250" s="95"/>
      <c r="E250" s="241"/>
      <c r="F250" s="241"/>
      <c r="G250" s="198" t="s">
        <v>140</v>
      </c>
      <c r="H250" s="198"/>
      <c r="I250" s="73"/>
      <c r="J250" s="73"/>
      <c r="K250" s="73"/>
      <c r="L250" s="73"/>
      <c r="M250" s="73"/>
      <c r="N250" s="73"/>
      <c r="O250" s="218"/>
      <c r="P250" s="180">
        <v>0</v>
      </c>
      <c r="AE250" s="72"/>
    </row>
    <row r="251" spans="2:31" ht="13.5" customHeight="1" x14ac:dyDescent="0.25">
      <c r="B251" s="134"/>
      <c r="C251" s="95"/>
      <c r="D251" s="95"/>
      <c r="E251" s="95" t="s">
        <v>276</v>
      </c>
      <c r="F251" s="95"/>
      <c r="G251" s="198" t="s">
        <v>134</v>
      </c>
      <c r="H251" s="198" t="s">
        <v>91</v>
      </c>
      <c r="I251" s="60">
        <f>K251+L251+M251+O251</f>
        <v>0</v>
      </c>
      <c r="J251" s="73">
        <f t="shared" ref="J251:J252" si="84">N251+P251</f>
        <v>0</v>
      </c>
      <c r="K251" s="73">
        <f>99-99</f>
        <v>0</v>
      </c>
      <c r="L251" s="73">
        <v>0</v>
      </c>
      <c r="M251" s="73">
        <v>0</v>
      </c>
      <c r="N251" s="73"/>
      <c r="O251" s="218">
        <v>0</v>
      </c>
      <c r="P251" s="180">
        <v>0</v>
      </c>
      <c r="AE251" s="72"/>
    </row>
    <row r="252" spans="2:31" ht="13.5" customHeight="1" x14ac:dyDescent="0.25">
      <c r="B252" s="134"/>
      <c r="C252" s="95"/>
      <c r="D252" s="95"/>
      <c r="E252" s="241"/>
      <c r="F252" s="241"/>
      <c r="G252" s="198" t="s">
        <v>140</v>
      </c>
      <c r="H252" s="198"/>
      <c r="I252" s="73">
        <f>K252</f>
        <v>0</v>
      </c>
      <c r="J252" s="73">
        <f t="shared" si="84"/>
        <v>0</v>
      </c>
      <c r="K252" s="73">
        <f>99-99</f>
        <v>0</v>
      </c>
      <c r="L252" s="73">
        <v>0</v>
      </c>
      <c r="M252" s="73">
        <v>0</v>
      </c>
      <c r="N252" s="73"/>
      <c r="O252" s="218">
        <v>0</v>
      </c>
      <c r="P252" s="180">
        <v>0</v>
      </c>
      <c r="AE252" s="72"/>
    </row>
    <row r="253" spans="2:31" ht="13.5" hidden="1" customHeight="1" x14ac:dyDescent="0.25">
      <c r="B253" s="134"/>
      <c r="C253" s="95"/>
      <c r="D253" s="95"/>
      <c r="E253" s="95" t="s">
        <v>277</v>
      </c>
      <c r="F253" s="95"/>
      <c r="G253" s="198" t="s">
        <v>134</v>
      </c>
      <c r="H253" s="198" t="s">
        <v>92</v>
      </c>
      <c r="I253" s="73">
        <v>0</v>
      </c>
      <c r="J253" s="73">
        <v>0</v>
      </c>
      <c r="K253" s="73">
        <v>0</v>
      </c>
      <c r="L253" s="73">
        <v>0</v>
      </c>
      <c r="M253" s="73">
        <v>0</v>
      </c>
      <c r="N253" s="73"/>
      <c r="O253" s="218">
        <v>0</v>
      </c>
      <c r="P253" s="180">
        <v>0</v>
      </c>
      <c r="AE253" s="72"/>
    </row>
    <row r="254" spans="2:31" ht="13.5" hidden="1" customHeight="1" x14ac:dyDescent="0.25">
      <c r="B254" s="134"/>
      <c r="C254" s="95"/>
      <c r="D254" s="95"/>
      <c r="E254" s="241"/>
      <c r="F254" s="241"/>
      <c r="G254" s="198" t="s">
        <v>140</v>
      </c>
      <c r="H254" s="198"/>
      <c r="I254" s="73">
        <v>0</v>
      </c>
      <c r="J254" s="73">
        <v>0</v>
      </c>
      <c r="K254" s="73">
        <f>+K253</f>
        <v>0</v>
      </c>
      <c r="L254" s="73">
        <v>0</v>
      </c>
      <c r="M254" s="73">
        <v>0</v>
      </c>
      <c r="N254" s="73"/>
      <c r="O254" s="218">
        <f t="shared" ref="O254" si="85">+O253</f>
        <v>0</v>
      </c>
      <c r="P254" s="180">
        <v>0</v>
      </c>
      <c r="AE254" s="72"/>
    </row>
    <row r="255" spans="2:31" ht="13.5" customHeight="1" x14ac:dyDescent="0.25">
      <c r="B255" s="134"/>
      <c r="C255" s="95"/>
      <c r="D255" s="95"/>
      <c r="E255" s="95" t="s">
        <v>93</v>
      </c>
      <c r="F255" s="95"/>
      <c r="G255" s="198" t="s">
        <v>134</v>
      </c>
      <c r="H255" s="198" t="s">
        <v>94</v>
      </c>
      <c r="I255" s="104">
        <f>K255+L255+M255+O255</f>
        <v>119</v>
      </c>
      <c r="J255" s="73">
        <f t="shared" ref="J255:J256" si="86">N255+P255</f>
        <v>0</v>
      </c>
      <c r="K255" s="73">
        <v>60</v>
      </c>
      <c r="L255" s="73">
        <v>20</v>
      </c>
      <c r="M255" s="73">
        <f>16</f>
        <v>16</v>
      </c>
      <c r="N255" s="73"/>
      <c r="O255" s="218">
        <f>23</f>
        <v>23</v>
      </c>
      <c r="P255" s="180">
        <v>0</v>
      </c>
      <c r="AE255" s="72"/>
    </row>
    <row r="256" spans="2:31" ht="13.5" customHeight="1" x14ac:dyDescent="0.25">
      <c r="B256" s="134"/>
      <c r="C256" s="95"/>
      <c r="D256" s="95"/>
      <c r="E256" s="241"/>
      <c r="F256" s="241"/>
      <c r="G256" s="198" t="s">
        <v>140</v>
      </c>
      <c r="H256" s="198"/>
      <c r="I256" s="104">
        <f>K256+L256+M256+O256</f>
        <v>119</v>
      </c>
      <c r="J256" s="73">
        <f t="shared" si="86"/>
        <v>0</v>
      </c>
      <c r="K256" s="73">
        <v>40</v>
      </c>
      <c r="L256" s="73">
        <v>40</v>
      </c>
      <c r="M256" s="73">
        <f>16</f>
        <v>16</v>
      </c>
      <c r="N256" s="73"/>
      <c r="O256" s="218">
        <f>23</f>
        <v>23</v>
      </c>
      <c r="P256" s="180">
        <v>0</v>
      </c>
      <c r="AD256" s="72"/>
      <c r="AE256" s="72"/>
    </row>
    <row r="257" spans="1:31" ht="15" hidden="1" customHeight="1" x14ac:dyDescent="0.25">
      <c r="B257" s="120"/>
      <c r="C257" s="37"/>
      <c r="D257" s="37" t="s">
        <v>278</v>
      </c>
      <c r="E257" s="37"/>
      <c r="F257" s="129"/>
      <c r="G257" s="131" t="s">
        <v>134</v>
      </c>
      <c r="H257" s="47" t="s">
        <v>279</v>
      </c>
      <c r="I257" s="73">
        <v>0</v>
      </c>
      <c r="J257" s="73"/>
      <c r="K257" s="73">
        <v>0</v>
      </c>
      <c r="L257" s="73">
        <v>0</v>
      </c>
      <c r="M257" s="73">
        <v>0</v>
      </c>
      <c r="N257" s="73"/>
      <c r="O257" s="218">
        <v>0</v>
      </c>
      <c r="P257" s="181"/>
      <c r="AE257" s="72"/>
    </row>
    <row r="258" spans="1:31" hidden="1" x14ac:dyDescent="0.25">
      <c r="B258" s="120"/>
      <c r="C258" s="17" t="s">
        <v>280</v>
      </c>
      <c r="D258" s="114"/>
      <c r="E258" s="114"/>
      <c r="F258" s="114"/>
      <c r="G258" s="205"/>
      <c r="H258" s="23">
        <v>72</v>
      </c>
      <c r="I258" s="73"/>
      <c r="J258" s="73"/>
      <c r="K258" s="73"/>
      <c r="L258" s="73"/>
      <c r="M258" s="73"/>
      <c r="N258" s="73"/>
      <c r="O258" s="218"/>
      <c r="P258" s="170"/>
      <c r="AE258" s="72"/>
    </row>
    <row r="259" spans="1:31" hidden="1" x14ac:dyDescent="0.25">
      <c r="B259" s="120"/>
      <c r="C259" s="17" t="s">
        <v>281</v>
      </c>
      <c r="D259" s="114"/>
      <c r="E259" s="114"/>
      <c r="F259" s="114"/>
      <c r="G259" s="205"/>
      <c r="H259" s="23">
        <v>79</v>
      </c>
      <c r="I259" s="73"/>
      <c r="J259" s="73"/>
      <c r="K259" s="73"/>
      <c r="L259" s="73"/>
      <c r="M259" s="73"/>
      <c r="N259" s="73"/>
      <c r="O259" s="218"/>
      <c r="P259" s="170"/>
      <c r="AE259" s="72"/>
    </row>
    <row r="260" spans="1:31" hidden="1" x14ac:dyDescent="0.25">
      <c r="B260" s="120"/>
      <c r="C260" s="17" t="s">
        <v>282</v>
      </c>
      <c r="D260" s="114"/>
      <c r="E260" s="114"/>
      <c r="F260" s="114"/>
      <c r="G260" s="205"/>
      <c r="H260" s="23">
        <v>81</v>
      </c>
      <c r="I260" s="73"/>
      <c r="J260" s="73"/>
      <c r="K260" s="73"/>
      <c r="L260" s="73"/>
      <c r="M260" s="73"/>
      <c r="N260" s="73"/>
      <c r="O260" s="218"/>
      <c r="P260" s="170"/>
      <c r="AE260" s="72"/>
    </row>
    <row r="261" spans="1:31" hidden="1" x14ac:dyDescent="0.25">
      <c r="B261" s="144"/>
      <c r="C261" s="41"/>
      <c r="D261" s="145"/>
      <c r="E261" s="146"/>
      <c r="F261" s="147"/>
      <c r="G261" s="199"/>
      <c r="H261" s="23"/>
      <c r="I261" s="73"/>
      <c r="J261" s="73"/>
      <c r="K261" s="73"/>
      <c r="L261" s="73"/>
      <c r="M261" s="73"/>
      <c r="N261" s="73"/>
      <c r="O261" s="218"/>
      <c r="P261" s="170"/>
      <c r="AE261" s="72"/>
    </row>
    <row r="262" spans="1:31" ht="27.75" hidden="1" customHeight="1" x14ac:dyDescent="0.25">
      <c r="B262" s="144"/>
      <c r="C262" s="251" t="s">
        <v>283</v>
      </c>
      <c r="D262" s="252"/>
      <c r="E262" s="252"/>
      <c r="F262" s="253"/>
      <c r="G262" s="199" t="s">
        <v>134</v>
      </c>
      <c r="H262" s="23">
        <v>85</v>
      </c>
      <c r="I262" s="73"/>
      <c r="J262" s="73"/>
      <c r="K262" s="73"/>
      <c r="L262" s="73"/>
      <c r="M262" s="73"/>
      <c r="N262" s="73"/>
      <c r="O262" s="218"/>
      <c r="P262" s="170"/>
      <c r="AE262" s="72"/>
    </row>
    <row r="263" spans="1:31" hidden="1" x14ac:dyDescent="0.25">
      <c r="B263" s="144"/>
      <c r="C263" s="254"/>
      <c r="D263" s="255"/>
      <c r="E263" s="255"/>
      <c r="F263" s="256"/>
      <c r="G263" s="199" t="s">
        <v>140</v>
      </c>
      <c r="H263" s="23">
        <v>85</v>
      </c>
      <c r="I263" s="73"/>
      <c r="J263" s="73"/>
      <c r="K263" s="73"/>
      <c r="L263" s="73"/>
      <c r="M263" s="73"/>
      <c r="N263" s="73"/>
      <c r="O263" s="218"/>
      <c r="P263" s="170"/>
      <c r="AE263" s="72"/>
    </row>
    <row r="264" spans="1:31" x14ac:dyDescent="0.25">
      <c r="B264" s="144"/>
      <c r="C264" s="148" t="s">
        <v>284</v>
      </c>
      <c r="D264" s="148"/>
      <c r="E264" s="148"/>
      <c r="F264" s="148"/>
      <c r="G264" s="199" t="s">
        <v>134</v>
      </c>
      <c r="H264" s="81" t="s">
        <v>28</v>
      </c>
      <c r="I264" s="73">
        <f t="shared" ref="I264:P265" si="87">I41</f>
        <v>3569</v>
      </c>
      <c r="J264" s="73">
        <f t="shared" si="87"/>
        <v>16</v>
      </c>
      <c r="K264" s="73">
        <f t="shared" si="87"/>
        <v>3166</v>
      </c>
      <c r="L264" s="73">
        <f t="shared" si="87"/>
        <v>183</v>
      </c>
      <c r="M264" s="73">
        <f t="shared" si="87"/>
        <v>111</v>
      </c>
      <c r="N264" s="73"/>
      <c r="O264" s="218">
        <f t="shared" si="87"/>
        <v>109</v>
      </c>
      <c r="P264" s="170">
        <f t="shared" si="87"/>
        <v>16</v>
      </c>
      <c r="AE264" s="72"/>
    </row>
    <row r="265" spans="1:31" x14ac:dyDescent="0.25">
      <c r="B265" s="144"/>
      <c r="C265" s="257"/>
      <c r="D265" s="258"/>
      <c r="E265" s="258"/>
      <c r="F265" s="259"/>
      <c r="G265" s="199" t="s">
        <v>140</v>
      </c>
      <c r="H265" s="81"/>
      <c r="I265" s="73">
        <f t="shared" si="87"/>
        <v>3569</v>
      </c>
      <c r="J265" s="73">
        <f t="shared" si="87"/>
        <v>16</v>
      </c>
      <c r="K265" s="73">
        <f t="shared" si="87"/>
        <v>1045</v>
      </c>
      <c r="L265" s="73">
        <f t="shared" si="87"/>
        <v>824</v>
      </c>
      <c r="M265" s="73">
        <f t="shared" si="87"/>
        <v>1122</v>
      </c>
      <c r="N265" s="73"/>
      <c r="O265" s="218">
        <f t="shared" si="87"/>
        <v>578</v>
      </c>
      <c r="P265" s="170">
        <f t="shared" si="87"/>
        <v>16</v>
      </c>
      <c r="AE265" s="72"/>
    </row>
    <row r="266" spans="1:31" x14ac:dyDescent="0.25">
      <c r="B266" s="144"/>
      <c r="C266" s="148" t="s">
        <v>285</v>
      </c>
      <c r="D266" s="148"/>
      <c r="E266" s="148"/>
      <c r="F266" s="148"/>
      <c r="G266" s="199" t="s">
        <v>134</v>
      </c>
      <c r="H266" s="81" t="s">
        <v>286</v>
      </c>
      <c r="I266" s="73">
        <f t="shared" ref="I266:P267" si="88">I264</f>
        <v>3569</v>
      </c>
      <c r="J266" s="73">
        <f t="shared" si="88"/>
        <v>16</v>
      </c>
      <c r="K266" s="73">
        <f t="shared" si="88"/>
        <v>3166</v>
      </c>
      <c r="L266" s="73">
        <f t="shared" si="88"/>
        <v>183</v>
      </c>
      <c r="M266" s="73">
        <f t="shared" si="88"/>
        <v>111</v>
      </c>
      <c r="N266" s="73"/>
      <c r="O266" s="218">
        <f t="shared" si="88"/>
        <v>109</v>
      </c>
      <c r="P266" s="170">
        <f t="shared" si="88"/>
        <v>16</v>
      </c>
      <c r="AE266" s="72"/>
    </row>
    <row r="267" spans="1:31" x14ac:dyDescent="0.25">
      <c r="B267" s="149"/>
      <c r="C267" s="257"/>
      <c r="D267" s="258"/>
      <c r="E267" s="258"/>
      <c r="F267" s="259"/>
      <c r="G267" s="150" t="s">
        <v>140</v>
      </c>
      <c r="H267" s="98"/>
      <c r="I267" s="73">
        <f t="shared" si="88"/>
        <v>3569</v>
      </c>
      <c r="J267" s="73">
        <f t="shared" si="88"/>
        <v>16</v>
      </c>
      <c r="K267" s="73">
        <f t="shared" si="88"/>
        <v>1045</v>
      </c>
      <c r="L267" s="73">
        <f t="shared" si="88"/>
        <v>824</v>
      </c>
      <c r="M267" s="73">
        <f t="shared" si="88"/>
        <v>1122</v>
      </c>
      <c r="N267" s="73"/>
      <c r="O267" s="218">
        <f t="shared" si="88"/>
        <v>578</v>
      </c>
      <c r="P267" s="170">
        <f t="shared" si="88"/>
        <v>16</v>
      </c>
      <c r="AE267" s="72"/>
    </row>
    <row r="268" spans="1:31" x14ac:dyDescent="0.25">
      <c r="B268" s="149"/>
      <c r="C268" s="150"/>
      <c r="D268" s="151" t="s">
        <v>287</v>
      </c>
      <c r="E268" s="151"/>
      <c r="F268" s="151"/>
      <c r="G268" s="152" t="s">
        <v>134</v>
      </c>
      <c r="H268" s="99" t="s">
        <v>288</v>
      </c>
      <c r="I268" s="73">
        <f t="shared" ref="I268:P269" si="89">I264</f>
        <v>3569</v>
      </c>
      <c r="J268" s="73">
        <f t="shared" si="89"/>
        <v>16</v>
      </c>
      <c r="K268" s="73">
        <f t="shared" si="89"/>
        <v>3166</v>
      </c>
      <c r="L268" s="73">
        <f t="shared" si="89"/>
        <v>183</v>
      </c>
      <c r="M268" s="73">
        <f t="shared" si="89"/>
        <v>111</v>
      </c>
      <c r="N268" s="73"/>
      <c r="O268" s="218">
        <f t="shared" si="89"/>
        <v>109</v>
      </c>
      <c r="P268" s="182">
        <f t="shared" si="89"/>
        <v>16</v>
      </c>
      <c r="AE268" s="72"/>
    </row>
    <row r="269" spans="1:31" ht="15.75" thickBot="1" x14ac:dyDescent="0.3">
      <c r="B269" s="153"/>
      <c r="C269" s="154"/>
      <c r="D269" s="260"/>
      <c r="E269" s="261"/>
      <c r="F269" s="262"/>
      <c r="G269" s="200" t="s">
        <v>140</v>
      </c>
      <c r="H269" s="100"/>
      <c r="I269" s="75">
        <f>I265</f>
        <v>3569</v>
      </c>
      <c r="J269" s="75">
        <f t="shared" si="89"/>
        <v>16</v>
      </c>
      <c r="K269" s="75">
        <f t="shared" si="89"/>
        <v>1045</v>
      </c>
      <c r="L269" s="75">
        <f t="shared" si="89"/>
        <v>824</v>
      </c>
      <c r="M269" s="75">
        <f t="shared" si="89"/>
        <v>1122</v>
      </c>
      <c r="N269" s="75"/>
      <c r="O269" s="224">
        <f t="shared" si="89"/>
        <v>578</v>
      </c>
      <c r="P269" s="176">
        <f t="shared" si="89"/>
        <v>16</v>
      </c>
      <c r="AE269" s="72"/>
    </row>
    <row r="270" spans="1:31" ht="19.5" customHeight="1" x14ac:dyDescent="0.25">
      <c r="D270" s="109"/>
      <c r="E270" s="109"/>
      <c r="F270" s="109"/>
      <c r="I270" s="74"/>
      <c r="J270" s="74"/>
      <c r="K270" s="74"/>
      <c r="L270" s="74"/>
      <c r="M270" s="74"/>
      <c r="N270" s="74"/>
      <c r="O270" s="74"/>
      <c r="P270" s="74"/>
      <c r="AE270" s="72"/>
    </row>
    <row r="271" spans="1:31" ht="18" customHeight="1" x14ac:dyDescent="0.25"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AE271" s="72"/>
    </row>
    <row r="272" spans="1:31" s="1" customFormat="1" ht="19.5" customHeight="1" x14ac:dyDescent="0.25">
      <c r="A272" s="264"/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AE272" s="72"/>
    </row>
    <row r="273" spans="1:32" s="1" customFormat="1" ht="18.75" customHeight="1" x14ac:dyDescent="0.25">
      <c r="A273" s="264"/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AE273" s="72"/>
    </row>
    <row r="274" spans="1:32" s="1" customFormat="1" ht="15" customHeight="1" x14ac:dyDescent="0.25">
      <c r="A274" s="197"/>
      <c r="B274" s="264"/>
      <c r="C274" s="264"/>
      <c r="D274" s="264"/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AE274" s="72"/>
    </row>
    <row r="275" spans="1:32" s="1" customFormat="1" ht="20.25" customHeight="1" x14ac:dyDescent="0.25">
      <c r="F275" s="42"/>
      <c r="G275" s="3"/>
      <c r="AE275" s="72"/>
    </row>
    <row r="276" spans="1:32" s="1" customFormat="1" ht="13.5" customHeight="1" x14ac:dyDescent="0.25">
      <c r="A276" s="237"/>
      <c r="B276" s="237"/>
      <c r="C276" s="237"/>
      <c r="D276" s="237"/>
      <c r="E276" s="237"/>
      <c r="F276" s="237"/>
      <c r="G276" s="107"/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AE276" s="72"/>
    </row>
    <row r="277" spans="1:32" s="1" customFormat="1" ht="12.75" customHeight="1" x14ac:dyDescent="0.25">
      <c r="A277" s="237"/>
      <c r="B277" s="237"/>
      <c r="C277" s="237"/>
      <c r="D277" s="237"/>
      <c r="E277" s="237"/>
      <c r="F277" s="237"/>
      <c r="G277" s="10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AE277" s="72"/>
    </row>
    <row r="278" spans="1:32" s="1" customFormat="1" ht="12.75" customHeight="1" x14ac:dyDescent="0.25">
      <c r="A278" s="2"/>
      <c r="B278" s="2"/>
      <c r="C278" s="2"/>
      <c r="D278" s="2"/>
      <c r="E278" s="2"/>
      <c r="F278" s="2"/>
      <c r="G278" s="107"/>
      <c r="H278" s="2"/>
      <c r="I278" s="2"/>
      <c r="J278" s="2"/>
      <c r="K278" s="2"/>
      <c r="AE278" s="72"/>
    </row>
    <row r="279" spans="1:32" s="4" customFormat="1" ht="18" x14ac:dyDescent="0.25">
      <c r="F279" s="250"/>
      <c r="G279" s="250"/>
      <c r="H279" s="250"/>
      <c r="I279" s="2"/>
      <c r="J279" s="155" t="s">
        <v>293</v>
      </c>
      <c r="K279" s="2"/>
      <c r="L279" s="165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72"/>
      <c r="AF279" s="2"/>
    </row>
    <row r="280" spans="1:32" ht="18" x14ac:dyDescent="0.25">
      <c r="J280" s="155"/>
      <c r="AE280" s="72"/>
    </row>
    <row r="281" spans="1:32" ht="18" x14ac:dyDescent="0.25">
      <c r="J281" s="155"/>
    </row>
    <row r="282" spans="1:32" ht="18" x14ac:dyDescent="0.25">
      <c r="J282" s="155"/>
    </row>
    <row r="283" spans="1:32" ht="18" x14ac:dyDescent="0.25">
      <c r="J283" s="155" t="s">
        <v>294</v>
      </c>
    </row>
    <row r="284" spans="1:32" ht="18" x14ac:dyDescent="0.25">
      <c r="J284" s="155"/>
    </row>
    <row r="285" spans="1:32" ht="18" x14ac:dyDescent="0.25">
      <c r="H285" s="101"/>
      <c r="J285" s="155"/>
    </row>
    <row r="286" spans="1:32" ht="18" x14ac:dyDescent="0.25">
      <c r="J286" s="156"/>
    </row>
  </sheetData>
  <mergeCells count="94">
    <mergeCell ref="B3:F3"/>
    <mergeCell ref="D58:F58"/>
    <mergeCell ref="B7:O7"/>
    <mergeCell ref="B8:O8"/>
    <mergeCell ref="B9:O9"/>
    <mergeCell ref="M11:O11"/>
    <mergeCell ref="B12:F12"/>
    <mergeCell ref="C14:F14"/>
    <mergeCell ref="C31:F31"/>
    <mergeCell ref="B42:F42"/>
    <mergeCell ref="C44:F44"/>
    <mergeCell ref="C46:F46"/>
    <mergeCell ref="D48:F48"/>
    <mergeCell ref="E27:F27"/>
    <mergeCell ref="D99:F99"/>
    <mergeCell ref="D61:F61"/>
    <mergeCell ref="D65:F65"/>
    <mergeCell ref="D67:F67"/>
    <mergeCell ref="D68:F68"/>
    <mergeCell ref="D70:F70"/>
    <mergeCell ref="D72:F72"/>
    <mergeCell ref="D74:F74"/>
    <mergeCell ref="D81:F81"/>
    <mergeCell ref="C92:F92"/>
    <mergeCell ref="D95:F95"/>
    <mergeCell ref="D97:F97"/>
    <mergeCell ref="D84:F84"/>
    <mergeCell ref="D91:F91"/>
    <mergeCell ref="D124:F124"/>
    <mergeCell ref="D100:F100"/>
    <mergeCell ref="D103:F103"/>
    <mergeCell ref="D106:F106"/>
    <mergeCell ref="D107:F107"/>
    <mergeCell ref="C110:F110"/>
    <mergeCell ref="C112:F112"/>
    <mergeCell ref="D114:F114"/>
    <mergeCell ref="D116:F116"/>
    <mergeCell ref="D118:F118"/>
    <mergeCell ref="D120:F120"/>
    <mergeCell ref="D122:F122"/>
    <mergeCell ref="D151:F151"/>
    <mergeCell ref="D126:F126"/>
    <mergeCell ref="D128:F128"/>
    <mergeCell ref="D130:F130"/>
    <mergeCell ref="D132:F132"/>
    <mergeCell ref="C135:F135"/>
    <mergeCell ref="C137:F137"/>
    <mergeCell ref="D139:F139"/>
    <mergeCell ref="C142:F142"/>
    <mergeCell ref="C145:F145"/>
    <mergeCell ref="D147:F147"/>
    <mergeCell ref="D149:F149"/>
    <mergeCell ref="C187:F187"/>
    <mergeCell ref="C153:F153"/>
    <mergeCell ref="D155:F155"/>
    <mergeCell ref="D157:F157"/>
    <mergeCell ref="C160:F160"/>
    <mergeCell ref="C162:F162"/>
    <mergeCell ref="C164:F164"/>
    <mergeCell ref="C166:F166"/>
    <mergeCell ref="C179:F179"/>
    <mergeCell ref="C181:F181"/>
    <mergeCell ref="D183:F183"/>
    <mergeCell ref="D185:F185"/>
    <mergeCell ref="A277:F277"/>
    <mergeCell ref="H277:Q277"/>
    <mergeCell ref="F279:H279"/>
    <mergeCell ref="E250:F250"/>
    <mergeCell ref="E252:F252"/>
    <mergeCell ref="E254:F254"/>
    <mergeCell ref="E256:F256"/>
    <mergeCell ref="C262:F262"/>
    <mergeCell ref="C263:F263"/>
    <mergeCell ref="C265:F265"/>
    <mergeCell ref="C267:F267"/>
    <mergeCell ref="D269:F269"/>
    <mergeCell ref="B271:O271"/>
    <mergeCell ref="A273:O273"/>
    <mergeCell ref="B274:O274"/>
    <mergeCell ref="A272:O272"/>
    <mergeCell ref="A276:F276"/>
    <mergeCell ref="H276:Q276"/>
    <mergeCell ref="D248:F248"/>
    <mergeCell ref="D188:F188"/>
    <mergeCell ref="C189:F189"/>
    <mergeCell ref="D191:F191"/>
    <mergeCell ref="D194:F194"/>
    <mergeCell ref="D196:F196"/>
    <mergeCell ref="D220:F220"/>
    <mergeCell ref="C226:F226"/>
    <mergeCell ref="D228:F228"/>
    <mergeCell ref="E242:F242"/>
    <mergeCell ref="C244:F244"/>
    <mergeCell ref="C246:F246"/>
  </mergeCells>
  <pageMargins left="0.19685039370078741" right="0.19685039370078741" top="0.31496062992125984" bottom="0" header="0.31496062992125984" footer="0.31496062992125984"/>
  <pageSetup paperSize="9" scale="90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Buget final</vt:lpstr>
      <vt:lpstr>'Buget final'!Print_Titles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2023-02-06T09:57:25Z</dcterms:modified>
</cp:coreProperties>
</file>